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Demolice železniční vlečky/Priloha_5_Položkové rozpočty/"/>
    </mc:Choice>
  </mc:AlternateContent>
  <xr:revisionPtr revIDLastSave="0" documentId="11_ECE47AD08AE90CE14FBFEF9A1207E8CBF80CDD6C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ekapitulace stavby" sheetId="1" r:id="rId1"/>
    <sheet name="Příloha 5.2b - Provizorní..." sheetId="2" r:id="rId2"/>
  </sheets>
  <definedNames>
    <definedName name="_xlnm._FilterDatabase" localSheetId="1" hidden="1">'Příloha 5.2b - Provizorní...'!$C$124:$K$172</definedName>
    <definedName name="_xlnm.Print_Titles" localSheetId="1">'Příloha 5.2b - Provizorní...'!$124:$124</definedName>
    <definedName name="_xlnm.Print_Titles" localSheetId="0">'Rekapitulace stavby'!$92:$92</definedName>
    <definedName name="_xlnm.Print_Area" localSheetId="1">'Příloha 5.2b - Provizorní...'!$C$4:$J$76,'Příloha 5.2b - Provizorní...'!$C$82:$J$106,'Příloha 5.2b - Provizorní...'!$C$112:$J$172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T160" i="2"/>
  <c r="R161" i="2"/>
  <c r="R160" i="2"/>
  <c r="P161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J122" i="2"/>
  <c r="F121" i="2"/>
  <c r="F119" i="2"/>
  <c r="E117" i="2"/>
  <c r="J92" i="2"/>
  <c r="F91" i="2"/>
  <c r="F89" i="2"/>
  <c r="E87" i="2"/>
  <c r="J21" i="2"/>
  <c r="E21" i="2"/>
  <c r="J121" i="2"/>
  <c r="J20" i="2"/>
  <c r="J18" i="2"/>
  <c r="E18" i="2"/>
  <c r="F92" i="2"/>
  <c r="J17" i="2"/>
  <c r="J12" i="2"/>
  <c r="J119" i="2"/>
  <c r="E7" i="2"/>
  <c r="E115" i="2"/>
  <c r="L90" i="1"/>
  <c r="AM90" i="1"/>
  <c r="AM89" i="1"/>
  <c r="L89" i="1"/>
  <c r="AM87" i="1"/>
  <c r="L87" i="1"/>
  <c r="L85" i="1"/>
  <c r="L84" i="1"/>
  <c r="BK157" i="2"/>
  <c r="J141" i="2"/>
  <c r="BK171" i="2"/>
  <c r="J149" i="2"/>
  <c r="BK142" i="2"/>
  <c r="J156" i="2"/>
  <c r="AS94" i="1"/>
  <c r="J172" i="2"/>
  <c r="BK159" i="2"/>
  <c r="J144" i="2"/>
  <c r="BK168" i="2"/>
  <c r="BK153" i="2"/>
  <c r="BK135" i="2"/>
  <c r="J155" i="2"/>
  <c r="BK143" i="2"/>
  <c r="BK134" i="2"/>
  <c r="J168" i="2"/>
  <c r="BK136" i="2"/>
  <c r="J134" i="2"/>
  <c r="BK164" i="2"/>
  <c r="BK145" i="2"/>
  <c r="BK138" i="2"/>
  <c r="J130" i="2"/>
  <c r="BK150" i="2"/>
  <c r="J128" i="2"/>
  <c r="BK166" i="2"/>
  <c r="J146" i="2"/>
  <c r="J138" i="2"/>
  <c r="J165" i="2"/>
  <c r="J142" i="2"/>
  <c r="J148" i="2"/>
  <c r="J139" i="2"/>
  <c r="J158" i="2"/>
  <c r="J135" i="2"/>
  <c r="BK128" i="2"/>
  <c r="BK148" i="2"/>
  <c r="J136" i="2"/>
  <c r="J167" i="2"/>
  <c r="BK167" i="2"/>
  <c r="BK137" i="2"/>
  <c r="BK149" i="2"/>
  <c r="J164" i="2"/>
  <c r="J140" i="2"/>
  <c r="BK144" i="2"/>
  <c r="J152" i="2"/>
  <c r="BK172" i="2"/>
  <c r="BK141" i="2"/>
  <c r="BK156" i="2"/>
  <c r="J166" i="2"/>
  <c r="J133" i="2"/>
  <c r="J131" i="2"/>
  <c r="J145" i="2"/>
  <c r="J161" i="2"/>
  <c r="J147" i="2"/>
  <c r="J159" i="2"/>
  <c r="BK165" i="2"/>
  <c r="BK155" i="2"/>
  <c r="J157" i="2"/>
  <c r="F34" i="2"/>
  <c r="BK158" i="2"/>
  <c r="J153" i="2"/>
  <c r="BK129" i="2"/>
  <c r="J143" i="2"/>
  <c r="BK146" i="2"/>
  <c r="BK170" i="2"/>
  <c r="J170" i="2"/>
  <c r="BK139" i="2"/>
  <c r="J171" i="2"/>
  <c r="BK152" i="2"/>
  <c r="BK131" i="2"/>
  <c r="J150" i="2"/>
  <c r="BK140" i="2"/>
  <c r="J129" i="2"/>
  <c r="BK161" i="2"/>
  <c r="J137" i="2"/>
  <c r="BK130" i="2"/>
  <c r="BK147" i="2"/>
  <c r="BK133" i="2"/>
  <c r="P154" i="2" l="1"/>
  <c r="P151" i="2"/>
  <c r="R127" i="2"/>
  <c r="P132" i="2"/>
  <c r="BK163" i="2"/>
  <c r="BK162" i="2"/>
  <c r="J162" i="2" s="1"/>
  <c r="J103" i="2" s="1"/>
  <c r="BK132" i="2"/>
  <c r="J132" i="2"/>
  <c r="J99" i="2" s="1"/>
  <c r="R151" i="2"/>
  <c r="P127" i="2"/>
  <c r="P126" i="2"/>
  <c r="P163" i="2"/>
  <c r="T127" i="2"/>
  <c r="T151" i="2"/>
  <c r="BK169" i="2"/>
  <c r="J169" i="2" s="1"/>
  <c r="J105" i="2" s="1"/>
  <c r="T163" i="2"/>
  <c r="BK127" i="2"/>
  <c r="J127" i="2" s="1"/>
  <c r="J98" i="2" s="1"/>
  <c r="BK151" i="2"/>
  <c r="J151" i="2"/>
  <c r="J100" i="2" s="1"/>
  <c r="R154" i="2"/>
  <c r="R163" i="2"/>
  <c r="T132" i="2"/>
  <c r="T154" i="2"/>
  <c r="R169" i="2"/>
  <c r="R132" i="2"/>
  <c r="BK154" i="2"/>
  <c r="J154" i="2" s="1"/>
  <c r="J101" i="2" s="1"/>
  <c r="T169" i="2"/>
  <c r="P169" i="2"/>
  <c r="BK160" i="2"/>
  <c r="J160" i="2"/>
  <c r="J102" i="2" s="1"/>
  <c r="E85" i="2"/>
  <c r="F122" i="2"/>
  <c r="BE136" i="2"/>
  <c r="BE141" i="2"/>
  <c r="BE142" i="2"/>
  <c r="BE147" i="2"/>
  <c r="BE155" i="2"/>
  <c r="BE156" i="2"/>
  <c r="BE158" i="2"/>
  <c r="BE161" i="2"/>
  <c r="BE167" i="2"/>
  <c r="BE130" i="2"/>
  <c r="BE172" i="2"/>
  <c r="J91" i="2"/>
  <c r="BE138" i="2"/>
  <c r="BE140" i="2"/>
  <c r="BE143" i="2"/>
  <c r="BE149" i="2"/>
  <c r="BE152" i="2"/>
  <c r="BE153" i="2"/>
  <c r="BE164" i="2"/>
  <c r="BE171" i="2"/>
  <c r="J89" i="2"/>
  <c r="BE133" i="2"/>
  <c r="BE134" i="2"/>
  <c r="BE128" i="2"/>
  <c r="BE131" i="2"/>
  <c r="BE135" i="2"/>
  <c r="BE139" i="2"/>
  <c r="BE145" i="2"/>
  <c r="BE146" i="2"/>
  <c r="BE148" i="2"/>
  <c r="BE150" i="2"/>
  <c r="BE157" i="2"/>
  <c r="BE165" i="2"/>
  <c r="BE166" i="2"/>
  <c r="BE168" i="2"/>
  <c r="BE170" i="2"/>
  <c r="BE129" i="2"/>
  <c r="BE137" i="2"/>
  <c r="BE144" i="2"/>
  <c r="BE159" i="2"/>
  <c r="BA95" i="1"/>
  <c r="BA94" i="1" s="1"/>
  <c r="W30" i="1" s="1"/>
  <c r="F36" i="2"/>
  <c r="BC95" i="1"/>
  <c r="BC94" i="1" s="1"/>
  <c r="W32" i="1" s="1"/>
  <c r="F35" i="2"/>
  <c r="BB95" i="1"/>
  <c r="BB94" i="1" s="1"/>
  <c r="W31" i="1" s="1"/>
  <c r="F37" i="2"/>
  <c r="BD95" i="1"/>
  <c r="BD94" i="1" s="1"/>
  <c r="W33" i="1" s="1"/>
  <c r="J34" i="2"/>
  <c r="AW95" i="1" s="1"/>
  <c r="R162" i="2" l="1"/>
  <c r="T162" i="2"/>
  <c r="T126" i="2"/>
  <c r="T125" i="2"/>
  <c r="P162" i="2"/>
  <c r="P125" i="2"/>
  <c r="AU95" i="1"/>
  <c r="AU94" i="1" s="1"/>
  <c r="R126" i="2"/>
  <c r="R125" i="2" s="1"/>
  <c r="J163" i="2"/>
  <c r="J104" i="2"/>
  <c r="BK126" i="2"/>
  <c r="BK125" i="2"/>
  <c r="J125" i="2"/>
  <c r="J96" i="2"/>
  <c r="J33" i="2"/>
  <c r="AV95" i="1" s="1"/>
  <c r="AT95" i="1" s="1"/>
  <c r="AX94" i="1"/>
  <c r="AY94" i="1"/>
  <c r="AW94" i="1"/>
  <c r="AK30" i="1" s="1"/>
  <c r="F33" i="2"/>
  <c r="AZ95" i="1"/>
  <c r="AZ94" i="1" s="1"/>
  <c r="W29" i="1" s="1"/>
  <c r="J126" i="2" l="1"/>
  <c r="J97" i="2"/>
  <c r="J30" i="2"/>
  <c r="AG95" i="1"/>
  <c r="AG94" i="1"/>
  <c r="AK26" i="1"/>
  <c r="AV94" i="1"/>
  <c r="AK29" i="1" s="1"/>
  <c r="AK35" i="1" l="1"/>
  <c r="J39" i="2"/>
  <c r="AN95" i="1"/>
  <c r="AT94" i="1"/>
  <c r="AN94" i="1" s="1"/>
</calcChain>
</file>

<file path=xl/sharedStrings.xml><?xml version="1.0" encoding="utf-8"?>
<sst xmlns="http://schemas.openxmlformats.org/spreadsheetml/2006/main" count="847" uniqueCount="288">
  <si>
    <t>Export Komplet</t>
  </si>
  <si>
    <t/>
  </si>
  <si>
    <t>2.0</t>
  </si>
  <si>
    <t>ZAMOK</t>
  </si>
  <si>
    <t>False</t>
  </si>
  <si>
    <t>{122ebe8f-269e-400b-a378-1746f3f0561e}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</si>
  <si>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</si>
  <si>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</si>
  <si>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</si>
  <si>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</si>
  <si>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</si>
  <si>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</si>
  <si>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</si>
  <si>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</si>
  <si>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K20240807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</si>
  <si>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</si>
  <si>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</si>
  <si>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ALFAGEN-železniční vlečka-odstranění části vlečky</t>
  </si>
  <si>
    <t>KSO:</t>
  </si>
  <si>
    <t>CC-CZ:</t>
  </si>
  <si>
    <t>Místo:</t>
  </si>
  <si>
    <t>Areál AL INVEST Břidličná a.s.</t>
  </si>
  <si>
    <t>Datum:</t>
  </si>
  <si>
    <t>7. 8. 2024</t>
  </si>
  <si>
    <t>Zadavatel:</t>
  </si>
  <si>
    <t>IČ:</t>
  </si>
  <si>
    <t>AL INVEST Břidličná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</si>
  <si>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</si>
  <si>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</si>
  <si>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</si>
  <si>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</si>
  <si>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</si>
  <si>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</si>
  <si>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</si>
  <si>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Lucie Lukášová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</si>
  <si>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</si>
  <si>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</si>
  <si>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</si>
  <si>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</si>
  <si>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</si>
  <si>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</si>
  <si>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</si>
  <si>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</si>
  <si>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</si>
  <si>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</si>
  <si>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</si>
  <si>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</si>
  <si>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</si>
  <si>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</si>
  <si>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</si>
  <si>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</si>
  <si>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</si>
  <si>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</si>
  <si>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</si>
  <si>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</si>
  <si>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</si>
  <si>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</si>
  <si>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</si>
  <si>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</si>
  <si>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</si>
  <si>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</si>
  <si>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</si>
  <si>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</si>
  <si>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</si>
  <si>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</si>
  <si>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</si>
  <si>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</si>
  <si>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</si>
  <si>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</si>
  <si>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</si>
  <si>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</si>
  <si>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</si>
  <si>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</si>
  <si>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</si>
  <si>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</si>
  <si>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</si>
  <si>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</si>
  <si>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</si>
  <si>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</si>
  <si>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</si>
  <si>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</si>
  <si>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Příloha 5.2b</t>
  </si>
  <si>
    <t>Provizorní plocha pro skladování-betonová drť</t>
  </si>
  <si>
    <t>STA</t>
  </si>
  <si>
    <t>1</t>
  </si>
  <si>
    <t>{b27763da-a9e6-4c05-adff-a62b75b8628b}</t>
  </si>
  <si>
    <t>2</t>
  </si>
  <si>
    <t>KRYCÍ LIST SOUPISU PRACÍ</t>
  </si>
  <si>
    <t>Objekt:</t>
  </si>
  <si>
    <t>Příloha 5.2b - Provizorní plocha pro skladování-betonová drť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</si>
  <si>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</si>
  <si>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</si>
  <si>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</si>
  <si>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</si>
  <si>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</si>
  <si>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</si>
  <si>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</si>
  <si>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</si>
  <si>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</si>
  <si>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</si>
  <si>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</si>
  <si>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</si>
  <si>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</si>
  <si>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</si>
  <si>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</si>
  <si>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</si>
  <si>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</si>
  <si>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</si>
  <si>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</si>
  <si>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</si>
  <si>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</si>
  <si>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</si>
  <si>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</si>
  <si>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</si>
  <si>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</si>
  <si>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</si>
  <si>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</si>
  <si>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</si>
  <si>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</si>
  <si>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</si>
  <si>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</si>
  <si>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</si>
  <si>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122151104</t>
  </si>
  <si>
    <t>Odkopávky a prokopávky nezapažené strojně v hornině třídy těžitelnosti I skupiny 1 a 2 přes 100 do 500 m3</t>
  </si>
  <si>
    <t>m3</t>
  </si>
  <si>
    <t>4</t>
  </si>
  <si>
    <t>-1613667488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</si>
  <si>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</si>
  <si>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</si>
  <si>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-564260035</t>
  </si>
  <si>
    <t>3</t>
  </si>
  <si>
    <t>171201231</t>
  </si>
  <si>
    <t>Poplatek za uložení stavebního odpadu na recyklační skládce (skládkovné) zeminy a kamení zatříděného do Katalogu odpadů pod kódem 17 05 04</t>
  </si>
  <si>
    <t>t</t>
  </si>
  <si>
    <t>-906442844</t>
  </si>
  <si>
    <t>171251201</t>
  </si>
  <si>
    <t>Uložení sypaniny na skládky nebo meziskládky bez hutnění s upravením uložené sypaniny do předepsaného tvaru</t>
  </si>
  <si>
    <t>1655654504</t>
  </si>
  <si>
    <t>5</t>
  </si>
  <si>
    <t>Komunikace pozemní</t>
  </si>
  <si>
    <t>525321111</t>
  </si>
  <si>
    <t>Demontáž koleje na pražcích dřevěných soustavy S49 rozdělení c</t>
  </si>
  <si>
    <t>m</t>
  </si>
  <si>
    <t>1964101935</t>
  </si>
  <si>
    <t>6</t>
  </si>
  <si>
    <t>525341111</t>
  </si>
  <si>
    <t>Demontáž koleje na pražcích betonových soustavy S49 rozdělení c</t>
  </si>
  <si>
    <t>491141130</t>
  </si>
  <si>
    <t>7</t>
  </si>
  <si>
    <t>535191111</t>
  </si>
  <si>
    <t>Demontáž výhybkové opěrky jazykové</t>
  </si>
  <si>
    <t>kus</t>
  </si>
  <si>
    <t>38679171</t>
  </si>
  <si>
    <t>8</t>
  </si>
  <si>
    <t>535621111</t>
  </si>
  <si>
    <t>Demontáž kolejového rozvětvení za výhybkou jednoduchou na pražcích dřevěných</t>
  </si>
  <si>
    <t>579599702</t>
  </si>
  <si>
    <t>9</t>
  </si>
  <si>
    <t>535621112</t>
  </si>
  <si>
    <t>Demontáž kolejového rozvětvení za výhybkou jednoduchou na pražcích betonových</t>
  </si>
  <si>
    <t>-2039439926</t>
  </si>
  <si>
    <t>10</t>
  </si>
  <si>
    <t>535641112</t>
  </si>
  <si>
    <t>Demontáž kolejového rozvětvení za výhybkou křižovatkovou na pražcích betonových</t>
  </si>
  <si>
    <t>-1757566449</t>
  </si>
  <si>
    <t>11</t>
  </si>
  <si>
    <t>541291115</t>
  </si>
  <si>
    <t>Demontáž čelisťového závěru výhybky jednoduché</t>
  </si>
  <si>
    <t>-553080408</t>
  </si>
  <si>
    <t>541291116</t>
  </si>
  <si>
    <t>Demontáž čelisťového závěru výhybky křižovatkové</t>
  </si>
  <si>
    <t>-1325290373</t>
  </si>
  <si>
    <t>13</t>
  </si>
  <si>
    <t>541291121</t>
  </si>
  <si>
    <t>Demontáž zařízení pro místní stavění výhybky jednoduché</t>
  </si>
  <si>
    <t>-435909887</t>
  </si>
  <si>
    <t>14</t>
  </si>
  <si>
    <t>541291122</t>
  </si>
  <si>
    <t>Demontáž zařízení pro místní stavění výhybky křižovatkové</t>
  </si>
  <si>
    <t>-1115615914</t>
  </si>
  <si>
    <t>15</t>
  </si>
  <si>
    <t>541391211</t>
  </si>
  <si>
    <t>Demontáž roštu koleje na pražcích dřevěných rozdělení c</t>
  </si>
  <si>
    <t>-409108755</t>
  </si>
  <si>
    <t>16</t>
  </si>
  <si>
    <t>541391221</t>
  </si>
  <si>
    <t>Demontáž roštu koleje na pražcích betonových rozdělení c</t>
  </si>
  <si>
    <t>-16546921</t>
  </si>
  <si>
    <t>17</t>
  </si>
  <si>
    <t>541391311</t>
  </si>
  <si>
    <t>Demontáž kolejového roštu rozvětvení za výhybkou jednoduchou na pražcích dřevěných</t>
  </si>
  <si>
    <t>838291071</t>
  </si>
  <si>
    <t>18</t>
  </si>
  <si>
    <t>541391312</t>
  </si>
  <si>
    <t>Demontáž kolejového roštu rozvětvení za výhybkou jednoduchou na pražcích betonových</t>
  </si>
  <si>
    <t>1568128942</t>
  </si>
  <si>
    <t>19</t>
  </si>
  <si>
    <t>541391322</t>
  </si>
  <si>
    <t>Demontáž kolejového roštu rozvětvení za výhybkou křižovatkovou na pražcích betonových</t>
  </si>
  <si>
    <t>-1040315974</t>
  </si>
  <si>
    <t>20</t>
  </si>
  <si>
    <t>541991111</t>
  </si>
  <si>
    <t>Demontáž upevňovadel svěrka nebo spona</t>
  </si>
  <si>
    <t>-1580111778</t>
  </si>
  <si>
    <t>564831111</t>
  </si>
  <si>
    <t>Podklad ze štěrkodrti ŠD s rozprostřením a zhutněním plochy přes 100 m2, po zhutnění tl. 100 mm</t>
  </si>
  <si>
    <t>m2</t>
  </si>
  <si>
    <t>-599729215</t>
  </si>
  <si>
    <t>22</t>
  </si>
  <si>
    <t>564971315</t>
  </si>
  <si>
    <t>Podklad nebo podsyp z betonového recyklátu s rozprostřením a zhutněním plochy přes 100 m2, po zhutnění tl. 250 mm</t>
  </si>
  <si>
    <t>843593303</t>
  </si>
  <si>
    <t>Ostatní konstrukce a práce, bourání</t>
  </si>
  <si>
    <t>23</t>
  </si>
  <si>
    <t>925901311</t>
  </si>
  <si>
    <t>Rozebrání kolejového zarážedla z kolejnice jakéhokoliv tvaru</t>
  </si>
  <si>
    <t>-904266886</t>
  </si>
  <si>
    <t>24</t>
  </si>
  <si>
    <t>953961112</t>
  </si>
  <si>
    <t>Kotva chemická s vyvrtáním otvoru do betonu, železobetonu nebo tvrdého kamene tmel, velikost M 10, hloubka 90 mm</t>
  </si>
  <si>
    <t>247102053</t>
  </si>
  <si>
    <t>997</t>
  </si>
  <si>
    <t>Přesun sutě</t>
  </si>
  <si>
    <t>25</t>
  </si>
  <si>
    <t>997006007</t>
  </si>
  <si>
    <t>Úprava stavebního odpadu drcení s dopravou na vzdálenost do 100 m a naložením do drtícího zařízení ze zdiva železobetonového</t>
  </si>
  <si>
    <t>328806336</t>
  </si>
  <si>
    <t>26</t>
  </si>
  <si>
    <t>9970138NC1</t>
  </si>
  <si>
    <t>Poplatek za uložení stavebního odpadu na skládce (skládkovné) dřevěného zatříděného do Katalogu odpadů pod kódem 17 02 01</t>
  </si>
  <si>
    <t>-1055350633</t>
  </si>
  <si>
    <t>38</t>
  </si>
  <si>
    <t>9970138NC2</t>
  </si>
  <si>
    <t>Likvidace kovového odpadu</t>
  </si>
  <si>
    <t>-289109183</t>
  </si>
  <si>
    <t>27</t>
  </si>
  <si>
    <t>997241532</t>
  </si>
  <si>
    <t>Doprava vybouraných hmot, konstrukcí nebo suti pro dráhy kolejové vodorovné přemístění suti na vzdálenost do 7 km</t>
  </si>
  <si>
    <t>302787424</t>
  </si>
  <si>
    <t>28</t>
  </si>
  <si>
    <t>997241535</t>
  </si>
  <si>
    <t>Doprava vybouraných hmot, konstrukcí nebo suti pro dráhy kolejové vodorovné přemístění suti na vzdálenost Příplatek k ceně za každý další započatý 1 km přes 7 km</t>
  </si>
  <si>
    <t>-1388915432</t>
  </si>
  <si>
    <t>998</t>
  </si>
  <si>
    <t>Přesun hmot</t>
  </si>
  <si>
    <t>29</t>
  </si>
  <si>
    <t>998225111</t>
  </si>
  <si>
    <t>Přesun hmot pro komunikace s krytem z kameniva, monolitickým betonovým nebo živičným dopravní vzdálenost do 200 m jakékoliv délky objektu</t>
  </si>
  <si>
    <t>-2095842889</t>
  </si>
  <si>
    <t>PSV</t>
  </si>
  <si>
    <t>Práce a dodávky PSV</t>
  </si>
  <si>
    <t>767</t>
  </si>
  <si>
    <t>Konstrukce zámečnické</t>
  </si>
  <si>
    <t>30</t>
  </si>
  <si>
    <t>767163122</t>
  </si>
  <si>
    <t>Montáž zábradlí přímého v exteriéru v rovině (na rovné ploše) kotveného do betonu</t>
  </si>
  <si>
    <t>351919292</t>
  </si>
  <si>
    <t>31</t>
  </si>
  <si>
    <t>M</t>
  </si>
  <si>
    <t>14011076</t>
  </si>
  <si>
    <t>trubka ocelová bezešvá hladká jakost 11 353 108x4,0mm</t>
  </si>
  <si>
    <t>32</t>
  </si>
  <si>
    <t>-1445332801</t>
  </si>
  <si>
    <t>31630545</t>
  </si>
  <si>
    <t>oblouk trubkový typ 3D tvar 90° - K3 D 108,0mm tl 3,6mm</t>
  </si>
  <si>
    <t>-296614945</t>
  </si>
  <si>
    <t>33</t>
  </si>
  <si>
    <t>13611228</t>
  </si>
  <si>
    <t>plech ocelový hladký jakost S235JR tl 10mm tabule</t>
  </si>
  <si>
    <t>576076904</t>
  </si>
  <si>
    <t>34</t>
  </si>
  <si>
    <t>998767101</t>
  </si>
  <si>
    <t>Přesun hmot pro zámečnické konstrukce stanovený z hmotnosti přesunovaného materiálu vodorovná dopravní vzdálenost do 50 m základní v objektech výšky do 6 m</t>
  </si>
  <si>
    <t>-1974325535</t>
  </si>
  <si>
    <t>783</t>
  </si>
  <si>
    <t>Dokončovací práce - nátěry</t>
  </si>
  <si>
    <t>35</t>
  </si>
  <si>
    <t>783614561</t>
  </si>
  <si>
    <t>Základní nátěr armatur a kovových potrubí jednonásobný potrubí přes DN 50 do DN 100 mm syntetický</t>
  </si>
  <si>
    <t>1504136884</t>
  </si>
  <si>
    <t>36</t>
  </si>
  <si>
    <t>783615561</t>
  </si>
  <si>
    <t>Mezinátěr armatur a kovových potrubí potrubí přes DN 50 do DN 100 mm syntetický standardní</t>
  </si>
  <si>
    <t>-1174870810</t>
  </si>
  <si>
    <t>37</t>
  </si>
  <si>
    <t>783627623</t>
  </si>
  <si>
    <t>Krycí nátěr (email) armatur a kovových potrubí potrubí přes DN 50 do DN 100 mm jednonásobný silikonový tepelně odolný</t>
  </si>
  <si>
    <t>-1390605358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</si>
</sst>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>
      <alignment vertical="center"/>
    </xf>
    <xf numFmtId="0" fontId="32" fillId="0" borderId="22" xfId="0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2" workbookViewId="0">
      <selection activeCell="BH22" sqref="BH2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58" t="s">
        <v>14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R5" s="16"/>
      <c r="BE5" s="155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0" t="s">
        <v>17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R6" s="16"/>
      <c r="BE6" s="156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56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56"/>
      <c r="BS8" s="13" t="s">
        <v>6</v>
      </c>
    </row>
    <row r="9" spans="1:74" ht="14.45" customHeight="1">
      <c r="B9" s="16"/>
      <c r="AR9" s="16"/>
      <c r="BE9" s="156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56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56"/>
      <c r="BS11" s="13" t="s">
        <v>6</v>
      </c>
    </row>
    <row r="12" spans="1:74" ht="6.95" customHeight="1">
      <c r="B12" s="16"/>
      <c r="AR12" s="16"/>
      <c r="BE12" s="156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56"/>
      <c r="BS13" s="13" t="s">
        <v>6</v>
      </c>
    </row>
    <row r="14" spans="1:74" ht="12.75">
      <c r="B14" s="16"/>
      <c r="E14" s="161" t="s">
        <v>29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23" t="s">
        <v>27</v>
      </c>
      <c r="AN14" s="25" t="s">
        <v>29</v>
      </c>
      <c r="AR14" s="16"/>
      <c r="BE14" s="156"/>
      <c r="BS14" s="13" t="s">
        <v>6</v>
      </c>
    </row>
    <row r="15" spans="1:74" ht="6.95" customHeight="1">
      <c r="B15" s="16"/>
      <c r="AR15" s="16"/>
      <c r="BE15" s="156"/>
      <c r="BS15" s="13" t="s">
        <v>4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56"/>
      <c r="BS16" s="13" t="s">
        <v>4</v>
      </c>
    </row>
    <row r="17" spans="2:71" ht="18.399999999999999" customHeight="1">
      <c r="B17" s="16"/>
      <c r="E17" s="21" t="s">
        <v>31</v>
      </c>
      <c r="AK17" s="23" t="s">
        <v>27</v>
      </c>
      <c r="AN17" s="21" t="s">
        <v>1</v>
      </c>
      <c r="AR17" s="16"/>
      <c r="BE17" s="156"/>
      <c r="BS17" s="13" t="s">
        <v>32</v>
      </c>
    </row>
    <row r="18" spans="2:71" ht="6.95" customHeight="1">
      <c r="B18" s="16"/>
      <c r="AR18" s="16"/>
      <c r="BE18" s="156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156"/>
      <c r="BS19" s="13" t="s">
        <v>6</v>
      </c>
    </row>
    <row r="20" spans="2:71" ht="18.399999999999999" customHeight="1">
      <c r="B20" s="16"/>
      <c r="E20" s="21" t="s">
        <v>34</v>
      </c>
      <c r="AK20" s="23" t="s">
        <v>27</v>
      </c>
      <c r="AN20" s="21" t="s">
        <v>1</v>
      </c>
      <c r="AR20" s="16"/>
      <c r="BE20" s="156"/>
      <c r="BS20" s="13" t="s">
        <v>4</v>
      </c>
    </row>
    <row r="21" spans="2:71" ht="6.95" customHeight="1">
      <c r="B21" s="16"/>
      <c r="AR21" s="16"/>
      <c r="BE21" s="156"/>
    </row>
    <row r="22" spans="2:71" ht="12" customHeight="1">
      <c r="B22" s="16"/>
      <c r="D22" s="23" t="s">
        <v>35</v>
      </c>
      <c r="AR22" s="16"/>
      <c r="BE22" s="156"/>
    </row>
    <row r="23" spans="2:71" ht="16.5" customHeight="1">
      <c r="B23" s="16"/>
      <c r="E23" s="163" t="s">
        <v>1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R23" s="16"/>
      <c r="BE23" s="156"/>
    </row>
    <row r="24" spans="2:71" ht="6.95" customHeight="1">
      <c r="B24" s="16"/>
      <c r="AR24" s="16"/>
      <c r="BE24" s="156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6"/>
    </row>
    <row r="26" spans="2:71" s="1" customFormat="1" ht="25.9" customHeight="1">
      <c r="B26" s="28"/>
      <c r="D26" s="29" t="s">
        <v>36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4">
        <f>ROUND(AG94,2)</f>
        <v>0</v>
      </c>
      <c r="AL26" s="165"/>
      <c r="AM26" s="165"/>
      <c r="AN26" s="165"/>
      <c r="AO26" s="165"/>
      <c r="AR26" s="28"/>
      <c r="BE26" s="156"/>
    </row>
    <row r="27" spans="2:71" s="1" customFormat="1" ht="6.95" customHeight="1">
      <c r="B27" s="28"/>
      <c r="AR27" s="28"/>
      <c r="BE27" s="156"/>
    </row>
    <row r="28" spans="2:71" s="1" customFormat="1" ht="12.75">
      <c r="B28" s="28"/>
      <c r="L28" s="166" t="s">
        <v>37</v>
      </c>
      <c r="M28" s="166"/>
      <c r="N28" s="166"/>
      <c r="O28" s="166"/>
      <c r="P28" s="166"/>
      <c r="W28" s="166" t="s">
        <v>38</v>
      </c>
      <c r="X28" s="166"/>
      <c r="Y28" s="166"/>
      <c r="Z28" s="166"/>
      <c r="AA28" s="166"/>
      <c r="AB28" s="166"/>
      <c r="AC28" s="166"/>
      <c r="AD28" s="166"/>
      <c r="AE28" s="166"/>
      <c r="AK28" s="166" t="s">
        <v>39</v>
      </c>
      <c r="AL28" s="166"/>
      <c r="AM28" s="166"/>
      <c r="AN28" s="166"/>
      <c r="AO28" s="166"/>
      <c r="AR28" s="28"/>
      <c r="BE28" s="156"/>
    </row>
    <row r="29" spans="2:71" s="2" customFormat="1" ht="14.45" customHeight="1">
      <c r="B29" s="32"/>
      <c r="D29" s="23" t="s">
        <v>40</v>
      </c>
      <c r="F29" s="23" t="s">
        <v>41</v>
      </c>
      <c r="L29" s="169">
        <v>0.21</v>
      </c>
      <c r="M29" s="168"/>
      <c r="N29" s="168"/>
      <c r="O29" s="168"/>
      <c r="P29" s="168"/>
      <c r="W29" s="167">
        <f>ROUND(AZ94, 2)</f>
        <v>0</v>
      </c>
      <c r="X29" s="168"/>
      <c r="Y29" s="168"/>
      <c r="Z29" s="168"/>
      <c r="AA29" s="168"/>
      <c r="AB29" s="168"/>
      <c r="AC29" s="168"/>
      <c r="AD29" s="168"/>
      <c r="AE29" s="168"/>
      <c r="AK29" s="167">
        <f>ROUND(AV94, 2)</f>
        <v>0</v>
      </c>
      <c r="AL29" s="168"/>
      <c r="AM29" s="168"/>
      <c r="AN29" s="168"/>
      <c r="AO29" s="168"/>
      <c r="AR29" s="32"/>
      <c r="BE29" s="157"/>
    </row>
    <row r="30" spans="2:71" s="2" customFormat="1" ht="14.45" customHeight="1">
      <c r="B30" s="32"/>
      <c r="F30" s="23" t="s">
        <v>42</v>
      </c>
      <c r="L30" s="169">
        <v>0.12</v>
      </c>
      <c r="M30" s="168"/>
      <c r="N30" s="168"/>
      <c r="O30" s="168"/>
      <c r="P30" s="168"/>
      <c r="W30" s="167">
        <f>ROUND(BA94, 2)</f>
        <v>0</v>
      </c>
      <c r="X30" s="168"/>
      <c r="Y30" s="168"/>
      <c r="Z30" s="168"/>
      <c r="AA30" s="168"/>
      <c r="AB30" s="168"/>
      <c r="AC30" s="168"/>
      <c r="AD30" s="168"/>
      <c r="AE30" s="168"/>
      <c r="AK30" s="167">
        <f>ROUND(AW94, 2)</f>
        <v>0</v>
      </c>
      <c r="AL30" s="168"/>
      <c r="AM30" s="168"/>
      <c r="AN30" s="168"/>
      <c r="AO30" s="168"/>
      <c r="AR30" s="32"/>
      <c r="BE30" s="157"/>
    </row>
    <row r="31" spans="2:71" s="2" customFormat="1" ht="14.45" hidden="1" customHeight="1">
      <c r="B31" s="32"/>
      <c r="F31" s="23" t="s">
        <v>43</v>
      </c>
      <c r="L31" s="169">
        <v>0.21</v>
      </c>
      <c r="M31" s="168"/>
      <c r="N31" s="168"/>
      <c r="O31" s="168"/>
      <c r="P31" s="168"/>
      <c r="W31" s="167">
        <f>ROUND(BB94, 2)</f>
        <v>0</v>
      </c>
      <c r="X31" s="168"/>
      <c r="Y31" s="168"/>
      <c r="Z31" s="168"/>
      <c r="AA31" s="168"/>
      <c r="AB31" s="168"/>
      <c r="AC31" s="168"/>
      <c r="AD31" s="168"/>
      <c r="AE31" s="168"/>
      <c r="AK31" s="167">
        <v>0</v>
      </c>
      <c r="AL31" s="168"/>
      <c r="AM31" s="168"/>
      <c r="AN31" s="168"/>
      <c r="AO31" s="168"/>
      <c r="AR31" s="32"/>
      <c r="BE31" s="157"/>
    </row>
    <row r="32" spans="2:71" s="2" customFormat="1" ht="14.45" hidden="1" customHeight="1">
      <c r="B32" s="32"/>
      <c r="F32" s="23" t="s">
        <v>44</v>
      </c>
      <c r="L32" s="169">
        <v>0.12</v>
      </c>
      <c r="M32" s="168"/>
      <c r="N32" s="168"/>
      <c r="O32" s="168"/>
      <c r="P32" s="168"/>
      <c r="W32" s="167">
        <f>ROUND(BC94, 2)</f>
        <v>0</v>
      </c>
      <c r="X32" s="168"/>
      <c r="Y32" s="168"/>
      <c r="Z32" s="168"/>
      <c r="AA32" s="168"/>
      <c r="AB32" s="168"/>
      <c r="AC32" s="168"/>
      <c r="AD32" s="168"/>
      <c r="AE32" s="168"/>
      <c r="AK32" s="167">
        <v>0</v>
      </c>
      <c r="AL32" s="168"/>
      <c r="AM32" s="168"/>
      <c r="AN32" s="168"/>
      <c r="AO32" s="168"/>
      <c r="AR32" s="32"/>
      <c r="BE32" s="157"/>
    </row>
    <row r="33" spans="2:57" s="2" customFormat="1" ht="14.45" hidden="1" customHeight="1">
      <c r="B33" s="32"/>
      <c r="F33" s="23" t="s">
        <v>45</v>
      </c>
      <c r="L33" s="169">
        <v>0</v>
      </c>
      <c r="M33" s="168"/>
      <c r="N33" s="168"/>
      <c r="O33" s="168"/>
      <c r="P33" s="168"/>
      <c r="W33" s="167">
        <f>ROUND(BD94, 2)</f>
        <v>0</v>
      </c>
      <c r="X33" s="168"/>
      <c r="Y33" s="168"/>
      <c r="Z33" s="168"/>
      <c r="AA33" s="168"/>
      <c r="AB33" s="168"/>
      <c r="AC33" s="168"/>
      <c r="AD33" s="168"/>
      <c r="AE33" s="168"/>
      <c r="AK33" s="167">
        <v>0</v>
      </c>
      <c r="AL33" s="168"/>
      <c r="AM33" s="168"/>
      <c r="AN33" s="168"/>
      <c r="AO33" s="168"/>
      <c r="AR33" s="32"/>
      <c r="BE33" s="157"/>
    </row>
    <row r="34" spans="2:57" s="1" customFormat="1" ht="6.95" customHeight="1">
      <c r="B34" s="28"/>
      <c r="AR34" s="28"/>
      <c r="BE34" s="156"/>
    </row>
    <row r="35" spans="2:57" s="1" customFormat="1" ht="25.9" customHeight="1">
      <c r="B35" s="28"/>
      <c r="C35" s="33"/>
      <c r="D35" s="34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47</v>
      </c>
      <c r="U35" s="35"/>
      <c r="V35" s="35"/>
      <c r="W35" s="35"/>
      <c r="X35" s="170" t="s">
        <v>48</v>
      </c>
      <c r="Y35" s="171"/>
      <c r="Z35" s="171"/>
      <c r="AA35" s="171"/>
      <c r="AB35" s="171"/>
      <c r="AC35" s="35"/>
      <c r="AD35" s="35"/>
      <c r="AE35" s="35"/>
      <c r="AF35" s="35"/>
      <c r="AG35" s="35"/>
      <c r="AH35" s="35"/>
      <c r="AI35" s="35"/>
      <c r="AJ35" s="35"/>
      <c r="AK35" s="172">
        <f>SUM(AK26:AK33)</f>
        <v>0</v>
      </c>
      <c r="AL35" s="171"/>
      <c r="AM35" s="171"/>
      <c r="AN35" s="171"/>
      <c r="AO35" s="173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50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51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52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51</v>
      </c>
      <c r="AI60" s="30"/>
      <c r="AJ60" s="30"/>
      <c r="AK60" s="30"/>
      <c r="AL60" s="30"/>
      <c r="AM60" s="39" t="s">
        <v>52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53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54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51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52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51</v>
      </c>
      <c r="AI75" s="30"/>
      <c r="AJ75" s="30"/>
      <c r="AK75" s="30"/>
      <c r="AL75" s="30"/>
      <c r="AM75" s="39" t="s">
        <v>52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55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K20240807</v>
      </c>
      <c r="AR84" s="44"/>
    </row>
    <row r="85" spans="1:91" s="4" customFormat="1" ht="36.950000000000003" customHeight="1">
      <c r="B85" s="45"/>
      <c r="C85" s="46" t="s">
        <v>16</v>
      </c>
      <c r="L85" s="174" t="str">
        <f>K6</f>
        <v>ALFAGEN-železniční vlečka-odstranění části vlečky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Areál AL INVEST Břidličná a.s.</v>
      </c>
      <c r="AI87" s="23" t="s">
        <v>22</v>
      </c>
      <c r="AM87" s="176" t="str">
        <f>IF(AN8= "","",AN8)</f>
        <v>7. 8. 2024</v>
      </c>
      <c r="AN87" s="176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>AL INVEST Břidličná</v>
      </c>
      <c r="AI89" s="23" t="s">
        <v>30</v>
      </c>
      <c r="AM89" s="177" t="str">
        <f>IF(E17="","",E17)</f>
        <v xml:space="preserve"> </v>
      </c>
      <c r="AN89" s="178"/>
      <c r="AO89" s="178"/>
      <c r="AP89" s="178"/>
      <c r="AR89" s="28"/>
      <c r="AS89" s="179" t="s">
        <v>56</v>
      </c>
      <c r="AT89" s="180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177" t="str">
        <f>IF(E20="","",E20)</f>
        <v>Ing. Lucie Lukášová</v>
      </c>
      <c r="AN90" s="178"/>
      <c r="AO90" s="178"/>
      <c r="AP90" s="178"/>
      <c r="AR90" s="28"/>
      <c r="AS90" s="181"/>
      <c r="AT90" s="182"/>
      <c r="BD90" s="52"/>
    </row>
    <row r="91" spans="1:91" s="1" customFormat="1" ht="10.9" customHeight="1">
      <c r="B91" s="28"/>
      <c r="AR91" s="28"/>
      <c r="AS91" s="181"/>
      <c r="AT91" s="182"/>
      <c r="BD91" s="52"/>
    </row>
    <row r="92" spans="1:91" s="1" customFormat="1" ht="29.25" customHeight="1">
      <c r="B92" s="28"/>
      <c r="C92" s="183" t="s">
        <v>57</v>
      </c>
      <c r="D92" s="184"/>
      <c r="E92" s="184"/>
      <c r="F92" s="184"/>
      <c r="G92" s="184"/>
      <c r="H92" s="53"/>
      <c r="I92" s="185" t="s">
        <v>58</v>
      </c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6" t="s">
        <v>59</v>
      </c>
      <c r="AH92" s="184"/>
      <c r="AI92" s="184"/>
      <c r="AJ92" s="184"/>
      <c r="AK92" s="184"/>
      <c r="AL92" s="184"/>
      <c r="AM92" s="184"/>
      <c r="AN92" s="185" t="s">
        <v>60</v>
      </c>
      <c r="AO92" s="184"/>
      <c r="AP92" s="187"/>
      <c r="AQ92" s="54" t="s">
        <v>61</v>
      </c>
      <c r="AR92" s="28"/>
      <c r="AS92" s="55" t="s">
        <v>62</v>
      </c>
      <c r="AT92" s="56" t="s">
        <v>63</v>
      </c>
      <c r="AU92" s="56" t="s">
        <v>64</v>
      </c>
      <c r="AV92" s="56" t="s">
        <v>65</v>
      </c>
      <c r="AW92" s="56" t="s">
        <v>66</v>
      </c>
      <c r="AX92" s="56" t="s">
        <v>67</v>
      </c>
      <c r="AY92" s="56" t="s">
        <v>68</v>
      </c>
      <c r="AZ92" s="56" t="s">
        <v>69</v>
      </c>
      <c r="BA92" s="56" t="s">
        <v>70</v>
      </c>
      <c r="BB92" s="56" t="s">
        <v>71</v>
      </c>
      <c r="BC92" s="56" t="s">
        <v>72</v>
      </c>
      <c r="BD92" s="57" t="s">
        <v>73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1">
        <f>ROUND(AG95,2)</f>
        <v>0</v>
      </c>
      <c r="AH94" s="191"/>
      <c r="AI94" s="191"/>
      <c r="AJ94" s="191"/>
      <c r="AK94" s="191"/>
      <c r="AL94" s="191"/>
      <c r="AM94" s="191"/>
      <c r="AN94" s="192">
        <f>SUM(AG94,AT94)</f>
        <v>0</v>
      </c>
      <c r="AO94" s="192"/>
      <c r="AP94" s="192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75</v>
      </c>
      <c r="BT94" s="68" t="s">
        <v>76</v>
      </c>
      <c r="BU94" s="69" t="s">
        <v>77</v>
      </c>
      <c r="BV94" s="68" t="s">
        <v>78</v>
      </c>
      <c r="BW94" s="68" t="s">
        <v>5</v>
      </c>
      <c r="BX94" s="68" t="s">
        <v>79</v>
      </c>
      <c r="CL94" s="68" t="s">
        <v>1</v>
      </c>
    </row>
    <row r="95" spans="1:91" s="6" customFormat="1" ht="24.75" customHeight="1">
      <c r="A95" s="70" t="s">
        <v>80</v>
      </c>
      <c r="B95" s="71"/>
      <c r="C95" s="72"/>
      <c r="D95" s="190" t="s">
        <v>81</v>
      </c>
      <c r="E95" s="190"/>
      <c r="F95" s="190"/>
      <c r="G95" s="190"/>
      <c r="H95" s="190"/>
      <c r="I95" s="73"/>
      <c r="J95" s="190" t="s">
        <v>82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88">
        <f>'Příloha 5.2b - Provizorní...'!J30</f>
        <v>0</v>
      </c>
      <c r="AH95" s="189"/>
      <c r="AI95" s="189"/>
      <c r="AJ95" s="189"/>
      <c r="AK95" s="189"/>
      <c r="AL95" s="189"/>
      <c r="AM95" s="189"/>
      <c r="AN95" s="188">
        <f>SUM(AG95,AT95)</f>
        <v>0</v>
      </c>
      <c r="AO95" s="189"/>
      <c r="AP95" s="189"/>
      <c r="AQ95" s="74" t="s">
        <v>83</v>
      </c>
      <c r="AR95" s="71"/>
      <c r="AS95" s="75">
        <v>0</v>
      </c>
      <c r="AT95" s="76">
        <f>ROUND(SUM(AV95:AW95),2)</f>
        <v>0</v>
      </c>
      <c r="AU95" s="77">
        <f>'Příloha 5.2b - Provizorní...'!P125</f>
        <v>0</v>
      </c>
      <c r="AV95" s="76">
        <f>'Příloha 5.2b - Provizorní...'!J33</f>
        <v>0</v>
      </c>
      <c r="AW95" s="76">
        <f>'Příloha 5.2b - Provizorní...'!J34</f>
        <v>0</v>
      </c>
      <c r="AX95" s="76">
        <f>'Příloha 5.2b - Provizorní...'!J35</f>
        <v>0</v>
      </c>
      <c r="AY95" s="76">
        <f>'Příloha 5.2b - Provizorní...'!J36</f>
        <v>0</v>
      </c>
      <c r="AZ95" s="76">
        <f>'Příloha 5.2b - Provizorní...'!F33</f>
        <v>0</v>
      </c>
      <c r="BA95" s="76">
        <f>'Příloha 5.2b - Provizorní...'!F34</f>
        <v>0</v>
      </c>
      <c r="BB95" s="76">
        <f>'Příloha 5.2b - Provizorní...'!F35</f>
        <v>0</v>
      </c>
      <c r="BC95" s="76">
        <f>'Příloha 5.2b - Provizorní...'!F36</f>
        <v>0</v>
      </c>
      <c r="BD95" s="78">
        <f>'Příloha 5.2b - Provizorní...'!F37</f>
        <v>0</v>
      </c>
      <c r="BT95" s="79" t="s">
        <v>84</v>
      </c>
      <c r="BV95" s="79" t="s">
        <v>78</v>
      </c>
      <c r="BW95" s="79" t="s">
        <v>85</v>
      </c>
      <c r="BX95" s="79" t="s">
        <v>5</v>
      </c>
      <c r="CL95" s="79" t="s">
        <v>1</v>
      </c>
      <c r="CM95" s="79" t="s">
        <v>86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O9RkiNStz2KxYKejYxEFX6F+5RFu6YiDhnu+mYyFGhGPb895jUUkebh6wHAfNWf46m1W0RMTbKLiTdKvq5p8Hg==" saltValue="IHo5EkwiQ3HiPcge+iS9JNx12cvK0HByrdxzUtmtCIm8RR3U/hiqmbcudLZlG5FfwHiV5hkbtr21PF2spWZF1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říloha 5.2b - Provizorní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86</v>
      </c>
    </row>
    <row r="4" spans="2:46" ht="24.95" customHeight="1">
      <c r="B4" s="16"/>
      <c r="D4" s="17" t="s">
        <v>87</v>
      </c>
      <c r="L4" s="16"/>
      <c r="M4" s="8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3" t="str">
        <f>'Rekapitulace stavby'!K6</f>
        <v>ALFAGEN-železniční vlečka-odstranění části vlečky</v>
      </c>
      <c r="F7" s="194"/>
      <c r="G7" s="194"/>
      <c r="H7" s="194"/>
      <c r="L7" s="16"/>
    </row>
    <row r="8" spans="2:46" s="1" customFormat="1" ht="12" customHeight="1">
      <c r="B8" s="28"/>
      <c r="D8" s="23" t="s">
        <v>88</v>
      </c>
      <c r="L8" s="28"/>
    </row>
    <row r="9" spans="2:46" s="1" customFormat="1" ht="16.5" customHeight="1">
      <c r="B9" s="28"/>
      <c r="E9" s="174" t="s">
        <v>89</v>
      </c>
      <c r="F9" s="195"/>
      <c r="G9" s="195"/>
      <c r="H9" s="195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7. 8. 2024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">
        <v>1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6" t="str">
        <f>'Rekapitulace stavby'!E14</f>
        <v>Vyplň údaj</v>
      </c>
      <c r="F18" s="158"/>
      <c r="G18" s="158"/>
      <c r="H18" s="158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27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33</v>
      </c>
      <c r="I23" s="23" t="s">
        <v>25</v>
      </c>
      <c r="J23" s="21" t="s">
        <v>1</v>
      </c>
      <c r="L23" s="28"/>
    </row>
    <row r="24" spans="2:12" s="1" customFormat="1" ht="18" customHeight="1">
      <c r="B24" s="28"/>
      <c r="E24" s="21" t="s">
        <v>34</v>
      </c>
      <c r="I24" s="23" t="s">
        <v>27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35</v>
      </c>
      <c r="L26" s="28"/>
    </row>
    <row r="27" spans="2:12" s="7" customFormat="1" ht="16.5" customHeight="1">
      <c r="B27" s="81"/>
      <c r="E27" s="163" t="s">
        <v>1</v>
      </c>
      <c r="F27" s="163"/>
      <c r="G27" s="163"/>
      <c r="H27" s="163"/>
      <c r="L27" s="81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2" t="s">
        <v>36</v>
      </c>
      <c r="J30" s="62">
        <f>ROUND(J125,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38</v>
      </c>
      <c r="I32" s="31" t="s">
        <v>37</v>
      </c>
      <c r="J32" s="31" t="s">
        <v>39</v>
      </c>
      <c r="L32" s="28"/>
    </row>
    <row r="33" spans="2:12" s="1" customFormat="1" ht="14.45" customHeight="1">
      <c r="B33" s="28"/>
      <c r="D33" s="51" t="s">
        <v>40</v>
      </c>
      <c r="E33" s="23" t="s">
        <v>41</v>
      </c>
      <c r="F33" s="83">
        <f>ROUND((SUM(BE125:BE172)),  2)</f>
        <v>0</v>
      </c>
      <c r="I33" s="84">
        <v>0.21</v>
      </c>
      <c r="J33" s="83">
        <f>ROUND(((SUM(BE125:BE172))*I33),  2)</f>
        <v>0</v>
      </c>
      <c r="L33" s="28"/>
    </row>
    <row r="34" spans="2:12" s="1" customFormat="1" ht="14.45" customHeight="1">
      <c r="B34" s="28"/>
      <c r="E34" s="23" t="s">
        <v>42</v>
      </c>
      <c r="F34" s="83">
        <f>ROUND((SUM(BF125:BF172)),  2)</f>
        <v>0</v>
      </c>
      <c r="I34" s="84">
        <v>0.12</v>
      </c>
      <c r="J34" s="83">
        <f>ROUND(((SUM(BF125:BF172))*I34),  2)</f>
        <v>0</v>
      </c>
      <c r="L34" s="28"/>
    </row>
    <row r="35" spans="2:12" s="1" customFormat="1" ht="14.45" hidden="1" customHeight="1">
      <c r="B35" s="28"/>
      <c r="E35" s="23" t="s">
        <v>43</v>
      </c>
      <c r="F35" s="83">
        <f>ROUND((SUM(BG125:BG172)),  2)</f>
        <v>0</v>
      </c>
      <c r="I35" s="84">
        <v>0.21</v>
      </c>
      <c r="J35" s="83">
        <f>0</f>
        <v>0</v>
      </c>
      <c r="L35" s="28"/>
    </row>
    <row r="36" spans="2:12" s="1" customFormat="1" ht="14.45" hidden="1" customHeight="1">
      <c r="B36" s="28"/>
      <c r="E36" s="23" t="s">
        <v>44</v>
      </c>
      <c r="F36" s="83">
        <f>ROUND((SUM(BH125:BH172)),  2)</f>
        <v>0</v>
      </c>
      <c r="I36" s="84">
        <v>0.12</v>
      </c>
      <c r="J36" s="83">
        <f>0</f>
        <v>0</v>
      </c>
      <c r="L36" s="28"/>
    </row>
    <row r="37" spans="2:12" s="1" customFormat="1" ht="14.45" hidden="1" customHeight="1">
      <c r="B37" s="28"/>
      <c r="E37" s="23" t="s">
        <v>45</v>
      </c>
      <c r="F37" s="83">
        <f>ROUND((SUM(BI125:BI172)),  2)</f>
        <v>0</v>
      </c>
      <c r="I37" s="84">
        <v>0</v>
      </c>
      <c r="J37" s="83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5"/>
      <c r="D39" s="86" t="s">
        <v>46</v>
      </c>
      <c r="E39" s="53"/>
      <c r="F39" s="53"/>
      <c r="G39" s="87" t="s">
        <v>47</v>
      </c>
      <c r="H39" s="88" t="s">
        <v>48</v>
      </c>
      <c r="I39" s="53"/>
      <c r="J39" s="89">
        <f>SUM(J30:J37)</f>
        <v>0</v>
      </c>
      <c r="K39" s="9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51</v>
      </c>
      <c r="E61" s="30"/>
      <c r="F61" s="91" t="s">
        <v>52</v>
      </c>
      <c r="G61" s="39" t="s">
        <v>51</v>
      </c>
      <c r="H61" s="30"/>
      <c r="I61" s="30"/>
      <c r="J61" s="92" t="s">
        <v>52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51</v>
      </c>
      <c r="E76" s="30"/>
      <c r="F76" s="91" t="s">
        <v>52</v>
      </c>
      <c r="G76" s="39" t="s">
        <v>51</v>
      </c>
      <c r="H76" s="30"/>
      <c r="I76" s="30"/>
      <c r="J76" s="92" t="s">
        <v>52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90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3" t="str">
        <f>E7</f>
        <v>ALFAGEN-železniční vlečka-odstranění části vlečky</v>
      </c>
      <c r="F85" s="194"/>
      <c r="G85" s="194"/>
      <c r="H85" s="194"/>
      <c r="L85" s="28"/>
    </row>
    <row r="86" spans="2:47" s="1" customFormat="1" ht="12" customHeight="1">
      <c r="B86" s="28"/>
      <c r="C86" s="23" t="s">
        <v>88</v>
      </c>
      <c r="L86" s="28"/>
    </row>
    <row r="87" spans="2:47" s="1" customFormat="1" ht="16.5" customHeight="1">
      <c r="B87" s="28"/>
      <c r="E87" s="174" t="str">
        <f>E9</f>
        <v>Příloha 5.2b - Provizorní plocha pro skladování-betonová drť</v>
      </c>
      <c r="F87" s="195"/>
      <c r="G87" s="195"/>
      <c r="H87" s="195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>Areál AL INVEST Břidličná a.s.</v>
      </c>
      <c r="I89" s="23" t="s">
        <v>22</v>
      </c>
      <c r="J89" s="48" t="str">
        <f>IF(J12="","",J12)</f>
        <v>7. 8. 2024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>AL INVEST Břidličná</v>
      </c>
      <c r="I91" s="23" t="s">
        <v>30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28</v>
      </c>
      <c r="F92" s="21" t="str">
        <f>IF(E18="","",E18)</f>
        <v>Vyplň údaj</v>
      </c>
      <c r="I92" s="23" t="s">
        <v>33</v>
      </c>
      <c r="J92" s="26" t="str">
        <f>E24</f>
        <v>Ing. Lucie Lukášová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3" t="s">
        <v>91</v>
      </c>
      <c r="D94" s="85"/>
      <c r="E94" s="85"/>
      <c r="F94" s="85"/>
      <c r="G94" s="85"/>
      <c r="H94" s="85"/>
      <c r="I94" s="85"/>
      <c r="J94" s="94" t="s">
        <v>92</v>
      </c>
      <c r="K94" s="8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5" t="s">
        <v>93</v>
      </c>
      <c r="J96" s="62">
        <f>J125</f>
        <v>0</v>
      </c>
      <c r="L96" s="28"/>
      <c r="AU96" s="13" t="s">
        <v>94</v>
      </c>
    </row>
    <row r="97" spans="2:12" s="8" customFormat="1" ht="24.95" customHeight="1">
      <c r="B97" s="96"/>
      <c r="D97" s="97" t="s">
        <v>95</v>
      </c>
      <c r="E97" s="98"/>
      <c r="F97" s="98"/>
      <c r="G97" s="98"/>
      <c r="H97" s="98"/>
      <c r="I97" s="98"/>
      <c r="J97" s="99">
        <f>J126</f>
        <v>0</v>
      </c>
      <c r="L97" s="96"/>
    </row>
    <row r="98" spans="2:12" s="9" customFormat="1" ht="19.899999999999999" customHeight="1">
      <c r="B98" s="100"/>
      <c r="D98" s="101" t="s">
        <v>96</v>
      </c>
      <c r="E98" s="102"/>
      <c r="F98" s="102"/>
      <c r="G98" s="102"/>
      <c r="H98" s="102"/>
      <c r="I98" s="102"/>
      <c r="J98" s="103">
        <f>J127</f>
        <v>0</v>
      </c>
      <c r="L98" s="100"/>
    </row>
    <row r="99" spans="2:12" s="9" customFormat="1" ht="19.899999999999999" customHeight="1">
      <c r="B99" s="100"/>
      <c r="D99" s="101" t="s">
        <v>97</v>
      </c>
      <c r="E99" s="102"/>
      <c r="F99" s="102"/>
      <c r="G99" s="102"/>
      <c r="H99" s="102"/>
      <c r="I99" s="102"/>
      <c r="J99" s="103">
        <f>J132</f>
        <v>0</v>
      </c>
      <c r="L99" s="100"/>
    </row>
    <row r="100" spans="2:12" s="9" customFormat="1" ht="19.899999999999999" customHeight="1">
      <c r="B100" s="100"/>
      <c r="D100" s="101" t="s">
        <v>98</v>
      </c>
      <c r="E100" s="102"/>
      <c r="F100" s="102"/>
      <c r="G100" s="102"/>
      <c r="H100" s="102"/>
      <c r="I100" s="102"/>
      <c r="J100" s="103">
        <f>J151</f>
        <v>0</v>
      </c>
      <c r="L100" s="100"/>
    </row>
    <row r="101" spans="2:12" s="9" customFormat="1" ht="19.899999999999999" customHeight="1">
      <c r="B101" s="100"/>
      <c r="D101" s="101" t="s">
        <v>99</v>
      </c>
      <c r="E101" s="102"/>
      <c r="F101" s="102"/>
      <c r="G101" s="102"/>
      <c r="H101" s="102"/>
      <c r="I101" s="102"/>
      <c r="J101" s="103">
        <f>J154</f>
        <v>0</v>
      </c>
      <c r="L101" s="100"/>
    </row>
    <row r="102" spans="2:12" s="9" customFormat="1" ht="19.899999999999999" customHeight="1">
      <c r="B102" s="100"/>
      <c r="D102" s="101" t="s">
        <v>100</v>
      </c>
      <c r="E102" s="102"/>
      <c r="F102" s="102"/>
      <c r="G102" s="102"/>
      <c r="H102" s="102"/>
      <c r="I102" s="102"/>
      <c r="J102" s="103">
        <f>J160</f>
        <v>0</v>
      </c>
      <c r="L102" s="100"/>
    </row>
    <row r="103" spans="2:12" s="8" customFormat="1" ht="24.95" customHeight="1">
      <c r="B103" s="96"/>
      <c r="D103" s="97" t="s">
        <v>101</v>
      </c>
      <c r="E103" s="98"/>
      <c r="F103" s="98"/>
      <c r="G103" s="98"/>
      <c r="H103" s="98"/>
      <c r="I103" s="98"/>
      <c r="J103" s="99">
        <f>J162</f>
        <v>0</v>
      </c>
      <c r="L103" s="96"/>
    </row>
    <row r="104" spans="2:12" s="9" customFormat="1" ht="19.899999999999999" customHeight="1">
      <c r="B104" s="100"/>
      <c r="D104" s="101" t="s">
        <v>102</v>
      </c>
      <c r="E104" s="102"/>
      <c r="F104" s="102"/>
      <c r="G104" s="102"/>
      <c r="H104" s="102"/>
      <c r="I104" s="102"/>
      <c r="J104" s="103">
        <f>J163</f>
        <v>0</v>
      </c>
      <c r="L104" s="100"/>
    </row>
    <row r="105" spans="2:12" s="9" customFormat="1" ht="19.899999999999999" customHeight="1">
      <c r="B105" s="100"/>
      <c r="D105" s="101" t="s">
        <v>103</v>
      </c>
      <c r="E105" s="102"/>
      <c r="F105" s="102"/>
      <c r="G105" s="102"/>
      <c r="H105" s="102"/>
      <c r="I105" s="102"/>
      <c r="J105" s="103">
        <f>J169</f>
        <v>0</v>
      </c>
      <c r="L105" s="100"/>
    </row>
    <row r="106" spans="2:12" s="1" customFormat="1" ht="21.75" customHeight="1">
      <c r="B106" s="28"/>
      <c r="L106" s="28"/>
    </row>
    <row r="107" spans="2:12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12" s="1" customFormat="1" ht="24.95" customHeight="1">
      <c r="B112" s="28"/>
      <c r="C112" s="17" t="s">
        <v>104</v>
      </c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3" t="s">
        <v>16</v>
      </c>
      <c r="L114" s="28"/>
    </row>
    <row r="115" spans="2:65" s="1" customFormat="1" ht="16.5" customHeight="1">
      <c r="B115" s="28"/>
      <c r="E115" s="193" t="str">
        <f>E7</f>
        <v>ALFAGEN-železniční vlečka-odstranění části vlečky</v>
      </c>
      <c r="F115" s="194"/>
      <c r="G115" s="194"/>
      <c r="H115" s="194"/>
      <c r="L115" s="28"/>
    </row>
    <row r="116" spans="2:65" s="1" customFormat="1" ht="12" customHeight="1">
      <c r="B116" s="28"/>
      <c r="C116" s="23" t="s">
        <v>88</v>
      </c>
      <c r="L116" s="28"/>
    </row>
    <row r="117" spans="2:65" s="1" customFormat="1" ht="16.5" customHeight="1">
      <c r="B117" s="28"/>
      <c r="E117" s="174" t="str">
        <f>E9</f>
        <v>Příloha 5.2b - Provizorní plocha pro skladování-betonová drť</v>
      </c>
      <c r="F117" s="195"/>
      <c r="G117" s="195"/>
      <c r="H117" s="195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20</v>
      </c>
      <c r="F119" s="21" t="str">
        <f>F12</f>
        <v>Areál AL INVEST Břidličná a.s.</v>
      </c>
      <c r="I119" s="23" t="s">
        <v>22</v>
      </c>
      <c r="J119" s="48" t="str">
        <f>IF(J12="","",J12)</f>
        <v>7. 8. 2024</v>
      </c>
      <c r="L119" s="28"/>
    </row>
    <row r="120" spans="2:65" s="1" customFormat="1" ht="6.95" customHeight="1">
      <c r="B120" s="28"/>
      <c r="L120" s="28"/>
    </row>
    <row r="121" spans="2:65" s="1" customFormat="1" ht="15.2" customHeight="1">
      <c r="B121" s="28"/>
      <c r="C121" s="23" t="s">
        <v>24</v>
      </c>
      <c r="F121" s="21" t="str">
        <f>E15</f>
        <v>AL INVEST Břidličná</v>
      </c>
      <c r="I121" s="23" t="s">
        <v>30</v>
      </c>
      <c r="J121" s="26" t="str">
        <f>E21</f>
        <v xml:space="preserve"> </v>
      </c>
      <c r="L121" s="28"/>
    </row>
    <row r="122" spans="2:65" s="1" customFormat="1" ht="15.2" customHeight="1">
      <c r="B122" s="28"/>
      <c r="C122" s="23" t="s">
        <v>28</v>
      </c>
      <c r="F122" s="21" t="str">
        <f>IF(E18="","",E18)</f>
        <v>Vyplň údaj</v>
      </c>
      <c r="I122" s="23" t="s">
        <v>33</v>
      </c>
      <c r="J122" s="26" t="str">
        <f>E24</f>
        <v>Ing. Lucie Lukášová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04"/>
      <c r="C124" s="105" t="s">
        <v>105</v>
      </c>
      <c r="D124" s="106" t="s">
        <v>61</v>
      </c>
      <c r="E124" s="106" t="s">
        <v>57</v>
      </c>
      <c r="F124" s="106" t="s">
        <v>58</v>
      </c>
      <c r="G124" s="106" t="s">
        <v>106</v>
      </c>
      <c r="H124" s="106" t="s">
        <v>107</v>
      </c>
      <c r="I124" s="106" t="s">
        <v>108</v>
      </c>
      <c r="J124" s="107" t="s">
        <v>92</v>
      </c>
      <c r="K124" s="108" t="s">
        <v>109</v>
      </c>
      <c r="L124" s="104"/>
      <c r="M124" s="55" t="s">
        <v>1</v>
      </c>
      <c r="N124" s="56" t="s">
        <v>40</v>
      </c>
      <c r="O124" s="56" t="s">
        <v>110</v>
      </c>
      <c r="P124" s="56" t="s">
        <v>111</v>
      </c>
      <c r="Q124" s="56" t="s">
        <v>112</v>
      </c>
      <c r="R124" s="56" t="s">
        <v>113</v>
      </c>
      <c r="S124" s="56" t="s">
        <v>114</v>
      </c>
      <c r="T124" s="57" t="s">
        <v>115</v>
      </c>
    </row>
    <row r="125" spans="2:65" s="1" customFormat="1" ht="22.9" customHeight="1">
      <c r="B125" s="28"/>
      <c r="C125" s="60" t="s">
        <v>116</v>
      </c>
      <c r="J125" s="109">
        <f>BK125</f>
        <v>0</v>
      </c>
      <c r="L125" s="28"/>
      <c r="M125" s="58"/>
      <c r="N125" s="49"/>
      <c r="O125" s="49"/>
      <c r="P125" s="110">
        <f>P126+P162</f>
        <v>0</v>
      </c>
      <c r="Q125" s="49"/>
      <c r="R125" s="110">
        <f>R126+R162</f>
        <v>2.1502203999999998</v>
      </c>
      <c r="S125" s="49"/>
      <c r="T125" s="111">
        <f>T126+T162</f>
        <v>589.53023986000017</v>
      </c>
      <c r="AT125" s="13" t="s">
        <v>75</v>
      </c>
      <c r="AU125" s="13" t="s">
        <v>94</v>
      </c>
      <c r="BK125" s="112">
        <f>BK126+BK162</f>
        <v>0</v>
      </c>
    </row>
    <row r="126" spans="2:65" s="11" customFormat="1" ht="25.9" customHeight="1">
      <c r="B126" s="113"/>
      <c r="D126" s="114" t="s">
        <v>75</v>
      </c>
      <c r="E126" s="115" t="s">
        <v>117</v>
      </c>
      <c r="F126" s="115" t="s">
        <v>118</v>
      </c>
      <c r="I126" s="116"/>
      <c r="J126" s="117">
        <f>BK126</f>
        <v>0</v>
      </c>
      <c r="L126" s="113"/>
      <c r="M126" s="118"/>
      <c r="P126" s="119">
        <f>P127+P132+P151+P154+P160</f>
        <v>0</v>
      </c>
      <c r="R126" s="119">
        <f>R127+R132+R151+R154+R160</f>
        <v>1.3759999999999998E-2</v>
      </c>
      <c r="T126" s="120">
        <f>T127+T132+T151+T154+T160</f>
        <v>589.53023986000017</v>
      </c>
      <c r="AR126" s="114" t="s">
        <v>84</v>
      </c>
      <c r="AT126" s="121" t="s">
        <v>75</v>
      </c>
      <c r="AU126" s="121" t="s">
        <v>76</v>
      </c>
      <c r="AY126" s="114" t="s">
        <v>119</v>
      </c>
      <c r="BK126" s="122">
        <f>BK127+BK132+BK151+BK154+BK160</f>
        <v>0</v>
      </c>
    </row>
    <row r="127" spans="2:65" s="11" customFormat="1" ht="22.9" customHeight="1">
      <c r="B127" s="113"/>
      <c r="D127" s="114" t="s">
        <v>75</v>
      </c>
      <c r="E127" s="123" t="s">
        <v>84</v>
      </c>
      <c r="F127" s="123" t="s">
        <v>120</v>
      </c>
      <c r="I127" s="116"/>
      <c r="J127" s="124">
        <f>BK127</f>
        <v>0</v>
      </c>
      <c r="L127" s="113"/>
      <c r="M127" s="118"/>
      <c r="P127" s="119">
        <f>SUM(P128:P131)</f>
        <v>0</v>
      </c>
      <c r="R127" s="119">
        <f>SUM(R128:R131)</f>
        <v>0</v>
      </c>
      <c r="T127" s="120">
        <f>SUM(T128:T131)</f>
        <v>0</v>
      </c>
      <c r="AR127" s="114" t="s">
        <v>84</v>
      </c>
      <c r="AT127" s="121" t="s">
        <v>75</v>
      </c>
      <c r="AU127" s="121" t="s">
        <v>84</v>
      </c>
      <c r="AY127" s="114" t="s">
        <v>119</v>
      </c>
      <c r="BK127" s="122">
        <f>SUM(BK128:BK131)</f>
        <v>0</v>
      </c>
    </row>
    <row r="128" spans="2:65" s="1" customFormat="1" ht="33" customHeight="1">
      <c r="B128" s="28"/>
      <c r="C128" s="125" t="s">
        <v>84</v>
      </c>
      <c r="D128" s="125" t="s">
        <v>121</v>
      </c>
      <c r="E128" s="126" t="s">
        <v>122</v>
      </c>
      <c r="F128" s="127" t="s">
        <v>123</v>
      </c>
      <c r="G128" s="128" t="s">
        <v>124</v>
      </c>
      <c r="H128" s="129">
        <v>485</v>
      </c>
      <c r="I128" s="130"/>
      <c r="J128" s="131">
        <f>ROUND(I128*H128,2)</f>
        <v>0</v>
      </c>
      <c r="K128" s="132"/>
      <c r="L128" s="28"/>
      <c r="M128" s="133" t="s">
        <v>1</v>
      </c>
      <c r="N128" s="134" t="s">
        <v>41</v>
      </c>
      <c r="P128" s="135">
        <f>O128*H128</f>
        <v>0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125</v>
      </c>
      <c r="AT128" s="137" t="s">
        <v>121</v>
      </c>
      <c r="AU128" s="137" t="s">
        <v>86</v>
      </c>
      <c r="AY128" s="13" t="s">
        <v>119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3" t="s">
        <v>84</v>
      </c>
      <c r="BK128" s="138">
        <f>ROUND(I128*H128,2)</f>
        <v>0</v>
      </c>
      <c r="BL128" s="13" t="s">
        <v>125</v>
      </c>
      <c r="BM128" s="137" t="s">
        <v>126</v>
      </c>
    </row>
    <row r="129" spans="2:65" s="1" customFormat="1" ht="62.65" customHeight="1">
      <c r="B129" s="28"/>
      <c r="C129" s="125" t="s">
        <v>86</v>
      </c>
      <c r="D129" s="125" t="s">
        <v>121</v>
      </c>
      <c r="E129" s="126" t="s">
        <v>127</v>
      </c>
      <c r="F129" s="127" t="s">
        <v>128</v>
      </c>
      <c r="G129" s="128" t="s">
        <v>124</v>
      </c>
      <c r="H129" s="129">
        <v>388</v>
      </c>
      <c r="I129" s="130"/>
      <c r="J129" s="131">
        <f>ROUND(I129*H129,2)</f>
        <v>0</v>
      </c>
      <c r="K129" s="132"/>
      <c r="L129" s="28"/>
      <c r="M129" s="133" t="s">
        <v>1</v>
      </c>
      <c r="N129" s="134" t="s">
        <v>41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125</v>
      </c>
      <c r="AT129" s="137" t="s">
        <v>121</v>
      </c>
      <c r="AU129" s="137" t="s">
        <v>86</v>
      </c>
      <c r="AY129" s="13" t="s">
        <v>119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3" t="s">
        <v>84</v>
      </c>
      <c r="BK129" s="138">
        <f>ROUND(I129*H129,2)</f>
        <v>0</v>
      </c>
      <c r="BL129" s="13" t="s">
        <v>125</v>
      </c>
      <c r="BM129" s="137" t="s">
        <v>129</v>
      </c>
    </row>
    <row r="130" spans="2:65" s="1" customFormat="1" ht="44.25" customHeight="1">
      <c r="B130" s="28"/>
      <c r="C130" s="125" t="s">
        <v>130</v>
      </c>
      <c r="D130" s="125" t="s">
        <v>121</v>
      </c>
      <c r="E130" s="126" t="s">
        <v>131</v>
      </c>
      <c r="F130" s="127" t="s">
        <v>132</v>
      </c>
      <c r="G130" s="128" t="s">
        <v>133</v>
      </c>
      <c r="H130" s="129">
        <v>388</v>
      </c>
      <c r="I130" s="130"/>
      <c r="J130" s="131">
        <f>ROUND(I130*H130,2)</f>
        <v>0</v>
      </c>
      <c r="K130" s="132"/>
      <c r="L130" s="28"/>
      <c r="M130" s="133" t="s">
        <v>1</v>
      </c>
      <c r="N130" s="134" t="s">
        <v>41</v>
      </c>
      <c r="P130" s="135">
        <f>O130*H130</f>
        <v>0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125</v>
      </c>
      <c r="AT130" s="137" t="s">
        <v>121</v>
      </c>
      <c r="AU130" s="137" t="s">
        <v>86</v>
      </c>
      <c r="AY130" s="13" t="s">
        <v>119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3" t="s">
        <v>84</v>
      </c>
      <c r="BK130" s="138">
        <f>ROUND(I130*H130,2)</f>
        <v>0</v>
      </c>
      <c r="BL130" s="13" t="s">
        <v>125</v>
      </c>
      <c r="BM130" s="137" t="s">
        <v>134</v>
      </c>
    </row>
    <row r="131" spans="2:65" s="1" customFormat="1" ht="37.9" customHeight="1">
      <c r="B131" s="28"/>
      <c r="C131" s="125" t="s">
        <v>125</v>
      </c>
      <c r="D131" s="125" t="s">
        <v>121</v>
      </c>
      <c r="E131" s="126" t="s">
        <v>135</v>
      </c>
      <c r="F131" s="127" t="s">
        <v>136</v>
      </c>
      <c r="G131" s="128" t="s">
        <v>124</v>
      </c>
      <c r="H131" s="129">
        <v>388</v>
      </c>
      <c r="I131" s="130"/>
      <c r="J131" s="131">
        <f>ROUND(I131*H131,2)</f>
        <v>0</v>
      </c>
      <c r="K131" s="132"/>
      <c r="L131" s="28"/>
      <c r="M131" s="133" t="s">
        <v>1</v>
      </c>
      <c r="N131" s="134" t="s">
        <v>41</v>
      </c>
      <c r="P131" s="135">
        <f>O131*H131</f>
        <v>0</v>
      </c>
      <c r="Q131" s="135">
        <v>0</v>
      </c>
      <c r="R131" s="135">
        <f>Q131*H131</f>
        <v>0</v>
      </c>
      <c r="S131" s="135">
        <v>0</v>
      </c>
      <c r="T131" s="136">
        <f>S131*H131</f>
        <v>0</v>
      </c>
      <c r="AR131" s="137" t="s">
        <v>125</v>
      </c>
      <c r="AT131" s="137" t="s">
        <v>121</v>
      </c>
      <c r="AU131" s="137" t="s">
        <v>86</v>
      </c>
      <c r="AY131" s="13" t="s">
        <v>119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3" t="s">
        <v>84</v>
      </c>
      <c r="BK131" s="138">
        <f>ROUND(I131*H131,2)</f>
        <v>0</v>
      </c>
      <c r="BL131" s="13" t="s">
        <v>125</v>
      </c>
      <c r="BM131" s="137" t="s">
        <v>137</v>
      </c>
    </row>
    <row r="132" spans="2:65" s="11" customFormat="1" ht="22.9" customHeight="1">
      <c r="B132" s="113"/>
      <c r="D132" s="114" t="s">
        <v>75</v>
      </c>
      <c r="E132" s="123" t="s">
        <v>138</v>
      </c>
      <c r="F132" s="123" t="s">
        <v>139</v>
      </c>
      <c r="I132" s="116"/>
      <c r="J132" s="124">
        <f>BK132</f>
        <v>0</v>
      </c>
      <c r="L132" s="113"/>
      <c r="M132" s="118"/>
      <c r="P132" s="119">
        <f>SUM(P133:P150)</f>
        <v>0</v>
      </c>
      <c r="R132" s="119">
        <f>SUM(R133:R150)</f>
        <v>0</v>
      </c>
      <c r="T132" s="120">
        <f>SUM(T133:T150)</f>
        <v>580.59923986000013</v>
      </c>
      <c r="AR132" s="114" t="s">
        <v>84</v>
      </c>
      <c r="AT132" s="121" t="s">
        <v>75</v>
      </c>
      <c r="AU132" s="121" t="s">
        <v>84</v>
      </c>
      <c r="AY132" s="114" t="s">
        <v>119</v>
      </c>
      <c r="BK132" s="122">
        <f>SUM(BK133:BK150)</f>
        <v>0</v>
      </c>
    </row>
    <row r="133" spans="2:65" s="1" customFormat="1" ht="24.2" customHeight="1">
      <c r="B133" s="28"/>
      <c r="C133" s="125" t="s">
        <v>138</v>
      </c>
      <c r="D133" s="125" t="s">
        <v>121</v>
      </c>
      <c r="E133" s="126" t="s">
        <v>140</v>
      </c>
      <c r="F133" s="127" t="s">
        <v>141</v>
      </c>
      <c r="G133" s="128" t="s">
        <v>142</v>
      </c>
      <c r="H133" s="129">
        <v>400</v>
      </c>
      <c r="I133" s="130"/>
      <c r="J133" s="131">
        <f t="shared" ref="J133:J150" si="0">ROUND(I133*H133,2)</f>
        <v>0</v>
      </c>
      <c r="K133" s="132"/>
      <c r="L133" s="28"/>
      <c r="M133" s="133" t="s">
        <v>1</v>
      </c>
      <c r="N133" s="134" t="s">
        <v>41</v>
      </c>
      <c r="P133" s="135">
        <f t="shared" ref="P133:P150" si="1">O133*H133</f>
        <v>0</v>
      </c>
      <c r="Q133" s="135">
        <v>0</v>
      </c>
      <c r="R133" s="135">
        <f t="shared" ref="R133:R150" si="2">Q133*H133</f>
        <v>0</v>
      </c>
      <c r="S133" s="135">
        <v>0.33245999999999998</v>
      </c>
      <c r="T133" s="136">
        <f t="shared" ref="T133:T150" si="3">S133*H133</f>
        <v>132.98399999999998</v>
      </c>
      <c r="AR133" s="137" t="s">
        <v>125</v>
      </c>
      <c r="AT133" s="137" t="s">
        <v>121</v>
      </c>
      <c r="AU133" s="137" t="s">
        <v>86</v>
      </c>
      <c r="AY133" s="13" t="s">
        <v>119</v>
      </c>
      <c r="BE133" s="138">
        <f t="shared" ref="BE133:BE150" si="4">IF(N133="základní",J133,0)</f>
        <v>0</v>
      </c>
      <c r="BF133" s="138">
        <f t="shared" ref="BF133:BF150" si="5">IF(N133="snížená",J133,0)</f>
        <v>0</v>
      </c>
      <c r="BG133" s="138">
        <f t="shared" ref="BG133:BG150" si="6">IF(N133="zákl. přenesená",J133,0)</f>
        <v>0</v>
      </c>
      <c r="BH133" s="138">
        <f t="shared" ref="BH133:BH150" si="7">IF(N133="sníž. přenesená",J133,0)</f>
        <v>0</v>
      </c>
      <c r="BI133" s="138">
        <f t="shared" ref="BI133:BI150" si="8">IF(N133="nulová",J133,0)</f>
        <v>0</v>
      </c>
      <c r="BJ133" s="13" t="s">
        <v>84</v>
      </c>
      <c r="BK133" s="138">
        <f t="shared" ref="BK133:BK150" si="9">ROUND(I133*H133,2)</f>
        <v>0</v>
      </c>
      <c r="BL133" s="13" t="s">
        <v>125</v>
      </c>
      <c r="BM133" s="137" t="s">
        <v>143</v>
      </c>
    </row>
    <row r="134" spans="2:65" s="1" customFormat="1" ht="24.2" customHeight="1">
      <c r="B134" s="28"/>
      <c r="C134" s="125" t="s">
        <v>144</v>
      </c>
      <c r="D134" s="125" t="s">
        <v>121</v>
      </c>
      <c r="E134" s="126" t="s">
        <v>145</v>
      </c>
      <c r="F134" s="127" t="s">
        <v>146</v>
      </c>
      <c r="G134" s="128" t="s">
        <v>142</v>
      </c>
      <c r="H134" s="129">
        <v>640</v>
      </c>
      <c r="I134" s="130"/>
      <c r="J134" s="131">
        <f t="shared" si="0"/>
        <v>0</v>
      </c>
      <c r="K134" s="132"/>
      <c r="L134" s="28"/>
      <c r="M134" s="133" t="s">
        <v>1</v>
      </c>
      <c r="N134" s="134" t="s">
        <v>41</v>
      </c>
      <c r="P134" s="135">
        <f t="shared" si="1"/>
        <v>0</v>
      </c>
      <c r="Q134" s="135">
        <v>0</v>
      </c>
      <c r="R134" s="135">
        <f t="shared" si="2"/>
        <v>0</v>
      </c>
      <c r="S134" s="135">
        <v>0.35338999999999998</v>
      </c>
      <c r="T134" s="136">
        <f t="shared" si="3"/>
        <v>226.1696</v>
      </c>
      <c r="AR134" s="137" t="s">
        <v>125</v>
      </c>
      <c r="AT134" s="137" t="s">
        <v>121</v>
      </c>
      <c r="AU134" s="137" t="s">
        <v>86</v>
      </c>
      <c r="AY134" s="13" t="s">
        <v>119</v>
      </c>
      <c r="BE134" s="138">
        <f t="shared" si="4"/>
        <v>0</v>
      </c>
      <c r="BF134" s="138">
        <f t="shared" si="5"/>
        <v>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3" t="s">
        <v>84</v>
      </c>
      <c r="BK134" s="138">
        <f t="shared" si="9"/>
        <v>0</v>
      </c>
      <c r="BL134" s="13" t="s">
        <v>125</v>
      </c>
      <c r="BM134" s="137" t="s">
        <v>147</v>
      </c>
    </row>
    <row r="135" spans="2:65" s="1" customFormat="1" ht="16.5" customHeight="1">
      <c r="B135" s="28"/>
      <c r="C135" s="125" t="s">
        <v>148</v>
      </c>
      <c r="D135" s="125" t="s">
        <v>121</v>
      </c>
      <c r="E135" s="126" t="s">
        <v>149</v>
      </c>
      <c r="F135" s="127" t="s">
        <v>150</v>
      </c>
      <c r="G135" s="128" t="s">
        <v>151</v>
      </c>
      <c r="H135" s="129">
        <v>4</v>
      </c>
      <c r="I135" s="130"/>
      <c r="J135" s="131">
        <f t="shared" si="0"/>
        <v>0</v>
      </c>
      <c r="K135" s="132"/>
      <c r="L135" s="28"/>
      <c r="M135" s="133" t="s">
        <v>1</v>
      </c>
      <c r="N135" s="134" t="s">
        <v>41</v>
      </c>
      <c r="P135" s="135">
        <f t="shared" si="1"/>
        <v>0</v>
      </c>
      <c r="Q135" s="135">
        <v>0</v>
      </c>
      <c r="R135" s="135">
        <f t="shared" si="2"/>
        <v>0</v>
      </c>
      <c r="S135" s="135">
        <v>0.75526000000000004</v>
      </c>
      <c r="T135" s="136">
        <f t="shared" si="3"/>
        <v>3.0210400000000002</v>
      </c>
      <c r="AR135" s="137" t="s">
        <v>125</v>
      </c>
      <c r="AT135" s="137" t="s">
        <v>121</v>
      </c>
      <c r="AU135" s="137" t="s">
        <v>86</v>
      </c>
      <c r="AY135" s="13" t="s">
        <v>119</v>
      </c>
      <c r="BE135" s="138">
        <f t="shared" si="4"/>
        <v>0</v>
      </c>
      <c r="BF135" s="138">
        <f t="shared" si="5"/>
        <v>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3" t="s">
        <v>84</v>
      </c>
      <c r="BK135" s="138">
        <f t="shared" si="9"/>
        <v>0</v>
      </c>
      <c r="BL135" s="13" t="s">
        <v>125</v>
      </c>
      <c r="BM135" s="137" t="s">
        <v>152</v>
      </c>
    </row>
    <row r="136" spans="2:65" s="1" customFormat="1" ht="24.2" customHeight="1">
      <c r="B136" s="28"/>
      <c r="C136" s="125" t="s">
        <v>153</v>
      </c>
      <c r="D136" s="125" t="s">
        <v>121</v>
      </c>
      <c r="E136" s="126" t="s">
        <v>154</v>
      </c>
      <c r="F136" s="127" t="s">
        <v>155</v>
      </c>
      <c r="G136" s="128" t="s">
        <v>142</v>
      </c>
      <c r="H136" s="129">
        <v>10</v>
      </c>
      <c r="I136" s="130"/>
      <c r="J136" s="131">
        <f t="shared" si="0"/>
        <v>0</v>
      </c>
      <c r="K136" s="132"/>
      <c r="L136" s="28"/>
      <c r="M136" s="133" t="s">
        <v>1</v>
      </c>
      <c r="N136" s="134" t="s">
        <v>41</v>
      </c>
      <c r="P136" s="135">
        <f t="shared" si="1"/>
        <v>0</v>
      </c>
      <c r="Q136" s="135">
        <v>0</v>
      </c>
      <c r="R136" s="135">
        <f t="shared" si="2"/>
        <v>0</v>
      </c>
      <c r="S136" s="135">
        <v>0.34310000000000002</v>
      </c>
      <c r="T136" s="136">
        <f t="shared" si="3"/>
        <v>3.431</v>
      </c>
      <c r="AR136" s="137" t="s">
        <v>125</v>
      </c>
      <c r="AT136" s="137" t="s">
        <v>121</v>
      </c>
      <c r="AU136" s="137" t="s">
        <v>86</v>
      </c>
      <c r="AY136" s="13" t="s">
        <v>119</v>
      </c>
      <c r="BE136" s="138">
        <f t="shared" si="4"/>
        <v>0</v>
      </c>
      <c r="BF136" s="138">
        <f t="shared" si="5"/>
        <v>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3" t="s">
        <v>84</v>
      </c>
      <c r="BK136" s="138">
        <f t="shared" si="9"/>
        <v>0</v>
      </c>
      <c r="BL136" s="13" t="s">
        <v>125</v>
      </c>
      <c r="BM136" s="137" t="s">
        <v>156</v>
      </c>
    </row>
    <row r="137" spans="2:65" s="1" customFormat="1" ht="24.2" customHeight="1">
      <c r="B137" s="28"/>
      <c r="C137" s="125" t="s">
        <v>157</v>
      </c>
      <c r="D137" s="125" t="s">
        <v>121</v>
      </c>
      <c r="E137" s="126" t="s">
        <v>158</v>
      </c>
      <c r="F137" s="127" t="s">
        <v>159</v>
      </c>
      <c r="G137" s="128" t="s">
        <v>142</v>
      </c>
      <c r="H137" s="129">
        <v>10</v>
      </c>
      <c r="I137" s="130"/>
      <c r="J137" s="131">
        <f t="shared" si="0"/>
        <v>0</v>
      </c>
      <c r="K137" s="132"/>
      <c r="L137" s="28"/>
      <c r="M137" s="133" t="s">
        <v>1</v>
      </c>
      <c r="N137" s="134" t="s">
        <v>41</v>
      </c>
      <c r="P137" s="135">
        <f t="shared" si="1"/>
        <v>0</v>
      </c>
      <c r="Q137" s="135">
        <v>0</v>
      </c>
      <c r="R137" s="135">
        <f t="shared" si="2"/>
        <v>0</v>
      </c>
      <c r="S137" s="135">
        <v>0.33245999999999998</v>
      </c>
      <c r="T137" s="136">
        <f t="shared" si="3"/>
        <v>3.3245999999999998</v>
      </c>
      <c r="AR137" s="137" t="s">
        <v>125</v>
      </c>
      <c r="AT137" s="137" t="s">
        <v>121</v>
      </c>
      <c r="AU137" s="137" t="s">
        <v>86</v>
      </c>
      <c r="AY137" s="13" t="s">
        <v>119</v>
      </c>
      <c r="BE137" s="138">
        <f t="shared" si="4"/>
        <v>0</v>
      </c>
      <c r="BF137" s="138">
        <f t="shared" si="5"/>
        <v>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3" t="s">
        <v>84</v>
      </c>
      <c r="BK137" s="138">
        <f t="shared" si="9"/>
        <v>0</v>
      </c>
      <c r="BL137" s="13" t="s">
        <v>125</v>
      </c>
      <c r="BM137" s="137" t="s">
        <v>160</v>
      </c>
    </row>
    <row r="138" spans="2:65" s="1" customFormat="1" ht="24.2" customHeight="1">
      <c r="B138" s="28"/>
      <c r="C138" s="125" t="s">
        <v>161</v>
      </c>
      <c r="D138" s="125" t="s">
        <v>121</v>
      </c>
      <c r="E138" s="126" t="s">
        <v>162</v>
      </c>
      <c r="F138" s="127" t="s">
        <v>163</v>
      </c>
      <c r="G138" s="128" t="s">
        <v>142</v>
      </c>
      <c r="H138" s="129">
        <v>20</v>
      </c>
      <c r="I138" s="130"/>
      <c r="J138" s="131">
        <f t="shared" si="0"/>
        <v>0</v>
      </c>
      <c r="K138" s="132"/>
      <c r="L138" s="28"/>
      <c r="M138" s="133" t="s">
        <v>1</v>
      </c>
      <c r="N138" s="134" t="s">
        <v>41</v>
      </c>
      <c r="P138" s="135">
        <f t="shared" si="1"/>
        <v>0</v>
      </c>
      <c r="Q138" s="135">
        <v>0</v>
      </c>
      <c r="R138" s="135">
        <f t="shared" si="2"/>
        <v>0</v>
      </c>
      <c r="S138" s="135">
        <v>0.33245999999999998</v>
      </c>
      <c r="T138" s="136">
        <f t="shared" si="3"/>
        <v>6.6491999999999996</v>
      </c>
      <c r="AR138" s="137" t="s">
        <v>125</v>
      </c>
      <c r="AT138" s="137" t="s">
        <v>121</v>
      </c>
      <c r="AU138" s="137" t="s">
        <v>86</v>
      </c>
      <c r="AY138" s="13" t="s">
        <v>119</v>
      </c>
      <c r="BE138" s="138">
        <f t="shared" si="4"/>
        <v>0</v>
      </c>
      <c r="BF138" s="138">
        <f t="shared" si="5"/>
        <v>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3" t="s">
        <v>84</v>
      </c>
      <c r="BK138" s="138">
        <f t="shared" si="9"/>
        <v>0</v>
      </c>
      <c r="BL138" s="13" t="s">
        <v>125</v>
      </c>
      <c r="BM138" s="137" t="s">
        <v>164</v>
      </c>
    </row>
    <row r="139" spans="2:65" s="1" customFormat="1" ht="16.5" customHeight="1">
      <c r="B139" s="28"/>
      <c r="C139" s="125" t="s">
        <v>165</v>
      </c>
      <c r="D139" s="125" t="s">
        <v>121</v>
      </c>
      <c r="E139" s="126" t="s">
        <v>166</v>
      </c>
      <c r="F139" s="127" t="s">
        <v>167</v>
      </c>
      <c r="G139" s="128" t="s">
        <v>151</v>
      </c>
      <c r="H139" s="129">
        <v>2</v>
      </c>
      <c r="I139" s="130"/>
      <c r="J139" s="131">
        <f t="shared" si="0"/>
        <v>0</v>
      </c>
      <c r="K139" s="132"/>
      <c r="L139" s="28"/>
      <c r="M139" s="133" t="s">
        <v>1</v>
      </c>
      <c r="N139" s="134" t="s">
        <v>41</v>
      </c>
      <c r="P139" s="135">
        <f t="shared" si="1"/>
        <v>0</v>
      </c>
      <c r="Q139" s="135">
        <v>0</v>
      </c>
      <c r="R139" s="135">
        <f t="shared" si="2"/>
        <v>0</v>
      </c>
      <c r="S139" s="135">
        <v>0.24</v>
      </c>
      <c r="T139" s="136">
        <f t="shared" si="3"/>
        <v>0.48</v>
      </c>
      <c r="AR139" s="137" t="s">
        <v>125</v>
      </c>
      <c r="AT139" s="137" t="s">
        <v>121</v>
      </c>
      <c r="AU139" s="137" t="s">
        <v>86</v>
      </c>
      <c r="AY139" s="13" t="s">
        <v>119</v>
      </c>
      <c r="BE139" s="138">
        <f t="shared" si="4"/>
        <v>0</v>
      </c>
      <c r="BF139" s="138">
        <f t="shared" si="5"/>
        <v>0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3" t="s">
        <v>84</v>
      </c>
      <c r="BK139" s="138">
        <f t="shared" si="9"/>
        <v>0</v>
      </c>
      <c r="BL139" s="13" t="s">
        <v>125</v>
      </c>
      <c r="BM139" s="137" t="s">
        <v>168</v>
      </c>
    </row>
    <row r="140" spans="2:65" s="1" customFormat="1" ht="16.5" customHeight="1">
      <c r="B140" s="28"/>
      <c r="C140" s="125" t="s">
        <v>8</v>
      </c>
      <c r="D140" s="125" t="s">
        <v>121</v>
      </c>
      <c r="E140" s="126" t="s">
        <v>169</v>
      </c>
      <c r="F140" s="127" t="s">
        <v>170</v>
      </c>
      <c r="G140" s="128" t="s">
        <v>151</v>
      </c>
      <c r="H140" s="129">
        <v>1</v>
      </c>
      <c r="I140" s="130"/>
      <c r="J140" s="131">
        <f t="shared" si="0"/>
        <v>0</v>
      </c>
      <c r="K140" s="132"/>
      <c r="L140" s="28"/>
      <c r="M140" s="133" t="s">
        <v>1</v>
      </c>
      <c r="N140" s="134" t="s">
        <v>41</v>
      </c>
      <c r="P140" s="135">
        <f t="shared" si="1"/>
        <v>0</v>
      </c>
      <c r="Q140" s="135">
        <v>0</v>
      </c>
      <c r="R140" s="135">
        <f t="shared" si="2"/>
        <v>0</v>
      </c>
      <c r="S140" s="135">
        <v>0.32</v>
      </c>
      <c r="T140" s="136">
        <f t="shared" si="3"/>
        <v>0.32</v>
      </c>
      <c r="AR140" s="137" t="s">
        <v>125</v>
      </c>
      <c r="AT140" s="137" t="s">
        <v>121</v>
      </c>
      <c r="AU140" s="137" t="s">
        <v>86</v>
      </c>
      <c r="AY140" s="13" t="s">
        <v>119</v>
      </c>
      <c r="BE140" s="138">
        <f t="shared" si="4"/>
        <v>0</v>
      </c>
      <c r="BF140" s="138">
        <f t="shared" si="5"/>
        <v>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3" t="s">
        <v>84</v>
      </c>
      <c r="BK140" s="138">
        <f t="shared" si="9"/>
        <v>0</v>
      </c>
      <c r="BL140" s="13" t="s">
        <v>125</v>
      </c>
      <c r="BM140" s="137" t="s">
        <v>171</v>
      </c>
    </row>
    <row r="141" spans="2:65" s="1" customFormat="1" ht="24.2" customHeight="1">
      <c r="B141" s="28"/>
      <c r="C141" s="125" t="s">
        <v>172</v>
      </c>
      <c r="D141" s="125" t="s">
        <v>121</v>
      </c>
      <c r="E141" s="126" t="s">
        <v>173</v>
      </c>
      <c r="F141" s="127" t="s">
        <v>174</v>
      </c>
      <c r="G141" s="128" t="s">
        <v>151</v>
      </c>
      <c r="H141" s="129">
        <v>2</v>
      </c>
      <c r="I141" s="130"/>
      <c r="J141" s="131">
        <f t="shared" si="0"/>
        <v>0</v>
      </c>
      <c r="K141" s="132"/>
      <c r="L141" s="28"/>
      <c r="M141" s="133" t="s">
        <v>1</v>
      </c>
      <c r="N141" s="134" t="s">
        <v>41</v>
      </c>
      <c r="P141" s="135">
        <f t="shared" si="1"/>
        <v>0</v>
      </c>
      <c r="Q141" s="135">
        <v>0</v>
      </c>
      <c r="R141" s="135">
        <f t="shared" si="2"/>
        <v>0</v>
      </c>
      <c r="S141" s="135">
        <v>0.13</v>
      </c>
      <c r="T141" s="136">
        <f t="shared" si="3"/>
        <v>0.26</v>
      </c>
      <c r="AR141" s="137" t="s">
        <v>125</v>
      </c>
      <c r="AT141" s="137" t="s">
        <v>121</v>
      </c>
      <c r="AU141" s="137" t="s">
        <v>86</v>
      </c>
      <c r="AY141" s="13" t="s">
        <v>119</v>
      </c>
      <c r="BE141" s="138">
        <f t="shared" si="4"/>
        <v>0</v>
      </c>
      <c r="BF141" s="138">
        <f t="shared" si="5"/>
        <v>0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3" t="s">
        <v>84</v>
      </c>
      <c r="BK141" s="138">
        <f t="shared" si="9"/>
        <v>0</v>
      </c>
      <c r="BL141" s="13" t="s">
        <v>125</v>
      </c>
      <c r="BM141" s="137" t="s">
        <v>175</v>
      </c>
    </row>
    <row r="142" spans="2:65" s="1" customFormat="1" ht="24.2" customHeight="1">
      <c r="B142" s="28"/>
      <c r="C142" s="125" t="s">
        <v>176</v>
      </c>
      <c r="D142" s="125" t="s">
        <v>121</v>
      </c>
      <c r="E142" s="126" t="s">
        <v>177</v>
      </c>
      <c r="F142" s="127" t="s">
        <v>178</v>
      </c>
      <c r="G142" s="128" t="s">
        <v>151</v>
      </c>
      <c r="H142" s="129">
        <v>1</v>
      </c>
      <c r="I142" s="130"/>
      <c r="J142" s="131">
        <f t="shared" si="0"/>
        <v>0</v>
      </c>
      <c r="K142" s="132"/>
      <c r="L142" s="28"/>
      <c r="M142" s="133" t="s">
        <v>1</v>
      </c>
      <c r="N142" s="134" t="s">
        <v>41</v>
      </c>
      <c r="P142" s="135">
        <f t="shared" si="1"/>
        <v>0</v>
      </c>
      <c r="Q142" s="135">
        <v>0</v>
      </c>
      <c r="R142" s="135">
        <f t="shared" si="2"/>
        <v>0</v>
      </c>
      <c r="S142" s="135">
        <v>0.13</v>
      </c>
      <c r="T142" s="136">
        <f t="shared" si="3"/>
        <v>0.13</v>
      </c>
      <c r="AR142" s="137" t="s">
        <v>125</v>
      </c>
      <c r="AT142" s="137" t="s">
        <v>121</v>
      </c>
      <c r="AU142" s="137" t="s">
        <v>86</v>
      </c>
      <c r="AY142" s="13" t="s">
        <v>119</v>
      </c>
      <c r="BE142" s="138">
        <f t="shared" si="4"/>
        <v>0</v>
      </c>
      <c r="BF142" s="138">
        <f t="shared" si="5"/>
        <v>0</v>
      </c>
      <c r="BG142" s="138">
        <f t="shared" si="6"/>
        <v>0</v>
      </c>
      <c r="BH142" s="138">
        <f t="shared" si="7"/>
        <v>0</v>
      </c>
      <c r="BI142" s="138">
        <f t="shared" si="8"/>
        <v>0</v>
      </c>
      <c r="BJ142" s="13" t="s">
        <v>84</v>
      </c>
      <c r="BK142" s="138">
        <f t="shared" si="9"/>
        <v>0</v>
      </c>
      <c r="BL142" s="13" t="s">
        <v>125</v>
      </c>
      <c r="BM142" s="137" t="s">
        <v>179</v>
      </c>
    </row>
    <row r="143" spans="2:65" s="1" customFormat="1" ht="24.2" customHeight="1">
      <c r="B143" s="28"/>
      <c r="C143" s="125" t="s">
        <v>180</v>
      </c>
      <c r="D143" s="125" t="s">
        <v>121</v>
      </c>
      <c r="E143" s="126" t="s">
        <v>181</v>
      </c>
      <c r="F143" s="127" t="s">
        <v>182</v>
      </c>
      <c r="G143" s="128" t="s">
        <v>142</v>
      </c>
      <c r="H143" s="129">
        <v>200</v>
      </c>
      <c r="I143" s="130"/>
      <c r="J143" s="131">
        <f t="shared" si="0"/>
        <v>0</v>
      </c>
      <c r="K143" s="132"/>
      <c r="L143" s="28"/>
      <c r="M143" s="133" t="s">
        <v>1</v>
      </c>
      <c r="N143" s="134" t="s">
        <v>41</v>
      </c>
      <c r="P143" s="135">
        <f t="shared" si="1"/>
        <v>0</v>
      </c>
      <c r="Q143" s="135">
        <v>0</v>
      </c>
      <c r="R143" s="135">
        <f t="shared" si="2"/>
        <v>0</v>
      </c>
      <c r="S143" s="135">
        <v>0.34310000000000002</v>
      </c>
      <c r="T143" s="136">
        <f t="shared" si="3"/>
        <v>68.62</v>
      </c>
      <c r="AR143" s="137" t="s">
        <v>125</v>
      </c>
      <c r="AT143" s="137" t="s">
        <v>121</v>
      </c>
      <c r="AU143" s="137" t="s">
        <v>86</v>
      </c>
      <c r="AY143" s="13" t="s">
        <v>119</v>
      </c>
      <c r="BE143" s="138">
        <f t="shared" si="4"/>
        <v>0</v>
      </c>
      <c r="BF143" s="138">
        <f t="shared" si="5"/>
        <v>0</v>
      </c>
      <c r="BG143" s="138">
        <f t="shared" si="6"/>
        <v>0</v>
      </c>
      <c r="BH143" s="138">
        <f t="shared" si="7"/>
        <v>0</v>
      </c>
      <c r="BI143" s="138">
        <f t="shared" si="8"/>
        <v>0</v>
      </c>
      <c r="BJ143" s="13" t="s">
        <v>84</v>
      </c>
      <c r="BK143" s="138">
        <f t="shared" si="9"/>
        <v>0</v>
      </c>
      <c r="BL143" s="13" t="s">
        <v>125</v>
      </c>
      <c r="BM143" s="137" t="s">
        <v>183</v>
      </c>
    </row>
    <row r="144" spans="2:65" s="1" customFormat="1" ht="24.2" customHeight="1">
      <c r="B144" s="28"/>
      <c r="C144" s="125" t="s">
        <v>184</v>
      </c>
      <c r="D144" s="125" t="s">
        <v>121</v>
      </c>
      <c r="E144" s="126" t="s">
        <v>185</v>
      </c>
      <c r="F144" s="127" t="s">
        <v>186</v>
      </c>
      <c r="G144" s="128" t="s">
        <v>142</v>
      </c>
      <c r="H144" s="129">
        <v>320</v>
      </c>
      <c r="I144" s="130"/>
      <c r="J144" s="131">
        <f t="shared" si="0"/>
        <v>0</v>
      </c>
      <c r="K144" s="132"/>
      <c r="L144" s="28"/>
      <c r="M144" s="133" t="s">
        <v>1</v>
      </c>
      <c r="N144" s="134" t="s">
        <v>41</v>
      </c>
      <c r="P144" s="135">
        <f t="shared" si="1"/>
        <v>0</v>
      </c>
      <c r="Q144" s="135">
        <v>0</v>
      </c>
      <c r="R144" s="135">
        <f t="shared" si="2"/>
        <v>0</v>
      </c>
      <c r="S144" s="135">
        <v>0.36403000000000002</v>
      </c>
      <c r="T144" s="136">
        <f t="shared" si="3"/>
        <v>116.48960000000001</v>
      </c>
      <c r="AR144" s="137" t="s">
        <v>125</v>
      </c>
      <c r="AT144" s="137" t="s">
        <v>121</v>
      </c>
      <c r="AU144" s="137" t="s">
        <v>86</v>
      </c>
      <c r="AY144" s="13" t="s">
        <v>119</v>
      </c>
      <c r="BE144" s="138">
        <f t="shared" si="4"/>
        <v>0</v>
      </c>
      <c r="BF144" s="138">
        <f t="shared" si="5"/>
        <v>0</v>
      </c>
      <c r="BG144" s="138">
        <f t="shared" si="6"/>
        <v>0</v>
      </c>
      <c r="BH144" s="138">
        <f t="shared" si="7"/>
        <v>0</v>
      </c>
      <c r="BI144" s="138">
        <f t="shared" si="8"/>
        <v>0</v>
      </c>
      <c r="BJ144" s="13" t="s">
        <v>84</v>
      </c>
      <c r="BK144" s="138">
        <f t="shared" si="9"/>
        <v>0</v>
      </c>
      <c r="BL144" s="13" t="s">
        <v>125</v>
      </c>
      <c r="BM144" s="137" t="s">
        <v>187</v>
      </c>
    </row>
    <row r="145" spans="2:65" s="1" customFormat="1" ht="24.2" customHeight="1">
      <c r="B145" s="28"/>
      <c r="C145" s="125" t="s">
        <v>188</v>
      </c>
      <c r="D145" s="125" t="s">
        <v>121</v>
      </c>
      <c r="E145" s="126" t="s">
        <v>189</v>
      </c>
      <c r="F145" s="127" t="s">
        <v>190</v>
      </c>
      <c r="G145" s="128" t="s">
        <v>142</v>
      </c>
      <c r="H145" s="129">
        <v>10</v>
      </c>
      <c r="I145" s="130"/>
      <c r="J145" s="131">
        <f t="shared" si="0"/>
        <v>0</v>
      </c>
      <c r="K145" s="132"/>
      <c r="L145" s="28"/>
      <c r="M145" s="133" t="s">
        <v>1</v>
      </c>
      <c r="N145" s="134" t="s">
        <v>41</v>
      </c>
      <c r="P145" s="135">
        <f t="shared" si="1"/>
        <v>0</v>
      </c>
      <c r="Q145" s="135">
        <v>0</v>
      </c>
      <c r="R145" s="135">
        <f t="shared" si="2"/>
        <v>0</v>
      </c>
      <c r="S145" s="135">
        <v>0.34310000000000002</v>
      </c>
      <c r="T145" s="136">
        <f t="shared" si="3"/>
        <v>3.431</v>
      </c>
      <c r="AR145" s="137" t="s">
        <v>125</v>
      </c>
      <c r="AT145" s="137" t="s">
        <v>121</v>
      </c>
      <c r="AU145" s="137" t="s">
        <v>86</v>
      </c>
      <c r="AY145" s="13" t="s">
        <v>119</v>
      </c>
      <c r="BE145" s="138">
        <f t="shared" si="4"/>
        <v>0</v>
      </c>
      <c r="BF145" s="138">
        <f t="shared" si="5"/>
        <v>0</v>
      </c>
      <c r="BG145" s="138">
        <f t="shared" si="6"/>
        <v>0</v>
      </c>
      <c r="BH145" s="138">
        <f t="shared" si="7"/>
        <v>0</v>
      </c>
      <c r="BI145" s="138">
        <f t="shared" si="8"/>
        <v>0</v>
      </c>
      <c r="BJ145" s="13" t="s">
        <v>84</v>
      </c>
      <c r="BK145" s="138">
        <f t="shared" si="9"/>
        <v>0</v>
      </c>
      <c r="BL145" s="13" t="s">
        <v>125</v>
      </c>
      <c r="BM145" s="137" t="s">
        <v>191</v>
      </c>
    </row>
    <row r="146" spans="2:65" s="1" customFormat="1" ht="24.2" customHeight="1">
      <c r="B146" s="28"/>
      <c r="C146" s="125" t="s">
        <v>192</v>
      </c>
      <c r="D146" s="125" t="s">
        <v>121</v>
      </c>
      <c r="E146" s="126" t="s">
        <v>193</v>
      </c>
      <c r="F146" s="127" t="s">
        <v>194</v>
      </c>
      <c r="G146" s="128" t="s">
        <v>142</v>
      </c>
      <c r="H146" s="129">
        <v>20</v>
      </c>
      <c r="I146" s="130"/>
      <c r="J146" s="131">
        <f t="shared" si="0"/>
        <v>0</v>
      </c>
      <c r="K146" s="132"/>
      <c r="L146" s="28"/>
      <c r="M146" s="133" t="s">
        <v>1</v>
      </c>
      <c r="N146" s="134" t="s">
        <v>41</v>
      </c>
      <c r="P146" s="135">
        <f t="shared" si="1"/>
        <v>0</v>
      </c>
      <c r="Q146" s="135">
        <v>0</v>
      </c>
      <c r="R146" s="135">
        <f t="shared" si="2"/>
        <v>0</v>
      </c>
      <c r="S146" s="135">
        <v>0.36403000000000002</v>
      </c>
      <c r="T146" s="136">
        <f t="shared" si="3"/>
        <v>7.2806000000000006</v>
      </c>
      <c r="AR146" s="137" t="s">
        <v>125</v>
      </c>
      <c r="AT146" s="137" t="s">
        <v>121</v>
      </c>
      <c r="AU146" s="137" t="s">
        <v>86</v>
      </c>
      <c r="AY146" s="13" t="s">
        <v>119</v>
      </c>
      <c r="BE146" s="138">
        <f t="shared" si="4"/>
        <v>0</v>
      </c>
      <c r="BF146" s="138">
        <f t="shared" si="5"/>
        <v>0</v>
      </c>
      <c r="BG146" s="138">
        <f t="shared" si="6"/>
        <v>0</v>
      </c>
      <c r="BH146" s="138">
        <f t="shared" si="7"/>
        <v>0</v>
      </c>
      <c r="BI146" s="138">
        <f t="shared" si="8"/>
        <v>0</v>
      </c>
      <c r="BJ146" s="13" t="s">
        <v>84</v>
      </c>
      <c r="BK146" s="138">
        <f t="shared" si="9"/>
        <v>0</v>
      </c>
      <c r="BL146" s="13" t="s">
        <v>125</v>
      </c>
      <c r="BM146" s="137" t="s">
        <v>195</v>
      </c>
    </row>
    <row r="147" spans="2:65" s="1" customFormat="1" ht="24.2" customHeight="1">
      <c r="B147" s="28"/>
      <c r="C147" s="125" t="s">
        <v>196</v>
      </c>
      <c r="D147" s="125" t="s">
        <v>121</v>
      </c>
      <c r="E147" s="126" t="s">
        <v>197</v>
      </c>
      <c r="F147" s="127" t="s">
        <v>198</v>
      </c>
      <c r="G147" s="128" t="s">
        <v>142</v>
      </c>
      <c r="H147" s="129">
        <v>20</v>
      </c>
      <c r="I147" s="130"/>
      <c r="J147" s="131">
        <f t="shared" si="0"/>
        <v>0</v>
      </c>
      <c r="K147" s="132"/>
      <c r="L147" s="28"/>
      <c r="M147" s="133" t="s">
        <v>1</v>
      </c>
      <c r="N147" s="134" t="s">
        <v>41</v>
      </c>
      <c r="P147" s="135">
        <f t="shared" si="1"/>
        <v>0</v>
      </c>
      <c r="Q147" s="135">
        <v>0</v>
      </c>
      <c r="R147" s="135">
        <f t="shared" si="2"/>
        <v>0</v>
      </c>
      <c r="S147" s="135">
        <v>0.36403000000000002</v>
      </c>
      <c r="T147" s="136">
        <f t="shared" si="3"/>
        <v>7.2806000000000006</v>
      </c>
      <c r="AR147" s="137" t="s">
        <v>125</v>
      </c>
      <c r="AT147" s="137" t="s">
        <v>121</v>
      </c>
      <c r="AU147" s="137" t="s">
        <v>86</v>
      </c>
      <c r="AY147" s="13" t="s">
        <v>119</v>
      </c>
      <c r="BE147" s="138">
        <f t="shared" si="4"/>
        <v>0</v>
      </c>
      <c r="BF147" s="138">
        <f t="shared" si="5"/>
        <v>0</v>
      </c>
      <c r="BG147" s="138">
        <f t="shared" si="6"/>
        <v>0</v>
      </c>
      <c r="BH147" s="138">
        <f t="shared" si="7"/>
        <v>0</v>
      </c>
      <c r="BI147" s="138">
        <f t="shared" si="8"/>
        <v>0</v>
      </c>
      <c r="BJ147" s="13" t="s">
        <v>84</v>
      </c>
      <c r="BK147" s="138">
        <f t="shared" si="9"/>
        <v>0</v>
      </c>
      <c r="BL147" s="13" t="s">
        <v>125</v>
      </c>
      <c r="BM147" s="137" t="s">
        <v>199</v>
      </c>
    </row>
    <row r="148" spans="2:65" s="1" customFormat="1" ht="16.5" customHeight="1">
      <c r="B148" s="28"/>
      <c r="C148" s="125" t="s">
        <v>200</v>
      </c>
      <c r="D148" s="125" t="s">
        <v>121</v>
      </c>
      <c r="E148" s="126" t="s">
        <v>201</v>
      </c>
      <c r="F148" s="127" t="s">
        <v>202</v>
      </c>
      <c r="G148" s="128" t="s">
        <v>151</v>
      </c>
      <c r="H148" s="129">
        <v>1485.7139999999999</v>
      </c>
      <c r="I148" s="130"/>
      <c r="J148" s="131">
        <f t="shared" si="0"/>
        <v>0</v>
      </c>
      <c r="K148" s="132"/>
      <c r="L148" s="28"/>
      <c r="M148" s="133" t="s">
        <v>1</v>
      </c>
      <c r="N148" s="134" t="s">
        <v>41</v>
      </c>
      <c r="P148" s="135">
        <f t="shared" si="1"/>
        <v>0</v>
      </c>
      <c r="Q148" s="135">
        <v>0</v>
      </c>
      <c r="R148" s="135">
        <f t="shared" si="2"/>
        <v>0</v>
      </c>
      <c r="S148" s="135">
        <v>4.8999999999999998E-4</v>
      </c>
      <c r="T148" s="136">
        <f t="shared" si="3"/>
        <v>0.72799985999999994</v>
      </c>
      <c r="AR148" s="137" t="s">
        <v>125</v>
      </c>
      <c r="AT148" s="137" t="s">
        <v>121</v>
      </c>
      <c r="AU148" s="137" t="s">
        <v>86</v>
      </c>
      <c r="AY148" s="13" t="s">
        <v>119</v>
      </c>
      <c r="BE148" s="138">
        <f t="shared" si="4"/>
        <v>0</v>
      </c>
      <c r="BF148" s="138">
        <f t="shared" si="5"/>
        <v>0</v>
      </c>
      <c r="BG148" s="138">
        <f t="shared" si="6"/>
        <v>0</v>
      </c>
      <c r="BH148" s="138">
        <f t="shared" si="7"/>
        <v>0</v>
      </c>
      <c r="BI148" s="138">
        <f t="shared" si="8"/>
        <v>0</v>
      </c>
      <c r="BJ148" s="13" t="s">
        <v>84</v>
      </c>
      <c r="BK148" s="138">
        <f t="shared" si="9"/>
        <v>0</v>
      </c>
      <c r="BL148" s="13" t="s">
        <v>125</v>
      </c>
      <c r="BM148" s="137" t="s">
        <v>203</v>
      </c>
    </row>
    <row r="149" spans="2:65" s="1" customFormat="1" ht="33" customHeight="1">
      <c r="B149" s="28"/>
      <c r="C149" s="125" t="s">
        <v>7</v>
      </c>
      <c r="D149" s="125" t="s">
        <v>121</v>
      </c>
      <c r="E149" s="126" t="s">
        <v>204</v>
      </c>
      <c r="F149" s="127" t="s">
        <v>205</v>
      </c>
      <c r="G149" s="128" t="s">
        <v>206</v>
      </c>
      <c r="H149" s="129">
        <v>3760</v>
      </c>
      <c r="I149" s="130"/>
      <c r="J149" s="131">
        <f t="shared" si="0"/>
        <v>0</v>
      </c>
      <c r="K149" s="132"/>
      <c r="L149" s="28"/>
      <c r="M149" s="133" t="s">
        <v>1</v>
      </c>
      <c r="N149" s="134" t="s">
        <v>41</v>
      </c>
      <c r="P149" s="135">
        <f t="shared" si="1"/>
        <v>0</v>
      </c>
      <c r="Q149" s="135">
        <v>0</v>
      </c>
      <c r="R149" s="135">
        <f t="shared" si="2"/>
        <v>0</v>
      </c>
      <c r="S149" s="135">
        <v>0</v>
      </c>
      <c r="T149" s="136">
        <f t="shared" si="3"/>
        <v>0</v>
      </c>
      <c r="AR149" s="137" t="s">
        <v>125</v>
      </c>
      <c r="AT149" s="137" t="s">
        <v>121</v>
      </c>
      <c r="AU149" s="137" t="s">
        <v>86</v>
      </c>
      <c r="AY149" s="13" t="s">
        <v>119</v>
      </c>
      <c r="BE149" s="138">
        <f t="shared" si="4"/>
        <v>0</v>
      </c>
      <c r="BF149" s="138">
        <f t="shared" si="5"/>
        <v>0</v>
      </c>
      <c r="BG149" s="138">
        <f t="shared" si="6"/>
        <v>0</v>
      </c>
      <c r="BH149" s="138">
        <f t="shared" si="7"/>
        <v>0</v>
      </c>
      <c r="BI149" s="138">
        <f t="shared" si="8"/>
        <v>0</v>
      </c>
      <c r="BJ149" s="13" t="s">
        <v>84</v>
      </c>
      <c r="BK149" s="138">
        <f t="shared" si="9"/>
        <v>0</v>
      </c>
      <c r="BL149" s="13" t="s">
        <v>125</v>
      </c>
      <c r="BM149" s="137" t="s">
        <v>207</v>
      </c>
    </row>
    <row r="150" spans="2:65" s="1" customFormat="1" ht="37.9" customHeight="1">
      <c r="B150" s="28"/>
      <c r="C150" s="125" t="s">
        <v>208</v>
      </c>
      <c r="D150" s="125" t="s">
        <v>121</v>
      </c>
      <c r="E150" s="126" t="s">
        <v>209</v>
      </c>
      <c r="F150" s="127" t="s">
        <v>210</v>
      </c>
      <c r="G150" s="128" t="s">
        <v>206</v>
      </c>
      <c r="H150" s="129">
        <v>1940</v>
      </c>
      <c r="I150" s="130"/>
      <c r="J150" s="131">
        <f t="shared" si="0"/>
        <v>0</v>
      </c>
      <c r="K150" s="132"/>
      <c r="L150" s="28"/>
      <c r="M150" s="133" t="s">
        <v>1</v>
      </c>
      <c r="N150" s="134" t="s">
        <v>41</v>
      </c>
      <c r="P150" s="135">
        <f t="shared" si="1"/>
        <v>0</v>
      </c>
      <c r="Q150" s="135">
        <v>0</v>
      </c>
      <c r="R150" s="135">
        <f t="shared" si="2"/>
        <v>0</v>
      </c>
      <c r="S150" s="135">
        <v>0</v>
      </c>
      <c r="T150" s="136">
        <f t="shared" si="3"/>
        <v>0</v>
      </c>
      <c r="AR150" s="137" t="s">
        <v>125</v>
      </c>
      <c r="AT150" s="137" t="s">
        <v>121</v>
      </c>
      <c r="AU150" s="137" t="s">
        <v>86</v>
      </c>
      <c r="AY150" s="13" t="s">
        <v>119</v>
      </c>
      <c r="BE150" s="138">
        <f t="shared" si="4"/>
        <v>0</v>
      </c>
      <c r="BF150" s="138">
        <f t="shared" si="5"/>
        <v>0</v>
      </c>
      <c r="BG150" s="138">
        <f t="shared" si="6"/>
        <v>0</v>
      </c>
      <c r="BH150" s="138">
        <f t="shared" si="7"/>
        <v>0</v>
      </c>
      <c r="BI150" s="138">
        <f t="shared" si="8"/>
        <v>0</v>
      </c>
      <c r="BJ150" s="13" t="s">
        <v>84</v>
      </c>
      <c r="BK150" s="138">
        <f t="shared" si="9"/>
        <v>0</v>
      </c>
      <c r="BL150" s="13" t="s">
        <v>125</v>
      </c>
      <c r="BM150" s="137" t="s">
        <v>211</v>
      </c>
    </row>
    <row r="151" spans="2:65" s="11" customFormat="1" ht="22.9" customHeight="1">
      <c r="B151" s="113"/>
      <c r="D151" s="114" t="s">
        <v>75</v>
      </c>
      <c r="E151" s="123" t="s">
        <v>157</v>
      </c>
      <c r="F151" s="123" t="s">
        <v>212</v>
      </c>
      <c r="I151" s="116"/>
      <c r="J151" s="124">
        <f>BK151</f>
        <v>0</v>
      </c>
      <c r="L151" s="113"/>
      <c r="M151" s="118"/>
      <c r="P151" s="119">
        <f>SUM(P152:P153)</f>
        <v>0</v>
      </c>
      <c r="R151" s="119">
        <f>SUM(R152:R153)</f>
        <v>1.3759999999999998E-2</v>
      </c>
      <c r="T151" s="120">
        <f>SUM(T152:T153)</f>
        <v>8.9309999999999992</v>
      </c>
      <c r="AR151" s="114" t="s">
        <v>84</v>
      </c>
      <c r="AT151" s="121" t="s">
        <v>75</v>
      </c>
      <c r="AU151" s="121" t="s">
        <v>84</v>
      </c>
      <c r="AY151" s="114" t="s">
        <v>119</v>
      </c>
      <c r="BK151" s="122">
        <f>SUM(BK152:BK153)</f>
        <v>0</v>
      </c>
    </row>
    <row r="152" spans="2:65" s="1" customFormat="1" ht="24.2" customHeight="1">
      <c r="B152" s="28"/>
      <c r="C152" s="125" t="s">
        <v>213</v>
      </c>
      <c r="D152" s="125" t="s">
        <v>121</v>
      </c>
      <c r="E152" s="126" t="s">
        <v>214</v>
      </c>
      <c r="F152" s="127" t="s">
        <v>215</v>
      </c>
      <c r="G152" s="128" t="s">
        <v>151</v>
      </c>
      <c r="H152" s="129">
        <v>3</v>
      </c>
      <c r="I152" s="130"/>
      <c r="J152" s="131">
        <f>ROUND(I152*H152,2)</f>
        <v>0</v>
      </c>
      <c r="K152" s="132"/>
      <c r="L152" s="28"/>
      <c r="M152" s="133" t="s">
        <v>1</v>
      </c>
      <c r="N152" s="134" t="s">
        <v>41</v>
      </c>
      <c r="P152" s="135">
        <f>O152*H152</f>
        <v>0</v>
      </c>
      <c r="Q152" s="135">
        <v>4.1599999999999996E-3</v>
      </c>
      <c r="R152" s="135">
        <f>Q152*H152</f>
        <v>1.2479999999999998E-2</v>
      </c>
      <c r="S152" s="135">
        <v>2.9769999999999999</v>
      </c>
      <c r="T152" s="136">
        <f>S152*H152</f>
        <v>8.9309999999999992</v>
      </c>
      <c r="AR152" s="137" t="s">
        <v>125</v>
      </c>
      <c r="AT152" s="137" t="s">
        <v>121</v>
      </c>
      <c r="AU152" s="137" t="s">
        <v>86</v>
      </c>
      <c r="AY152" s="13" t="s">
        <v>119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3" t="s">
        <v>84</v>
      </c>
      <c r="BK152" s="138">
        <f>ROUND(I152*H152,2)</f>
        <v>0</v>
      </c>
      <c r="BL152" s="13" t="s">
        <v>125</v>
      </c>
      <c r="BM152" s="137" t="s">
        <v>216</v>
      </c>
    </row>
    <row r="153" spans="2:65" s="1" customFormat="1" ht="37.9" customHeight="1">
      <c r="B153" s="28"/>
      <c r="C153" s="125" t="s">
        <v>217</v>
      </c>
      <c r="D153" s="125" t="s">
        <v>121</v>
      </c>
      <c r="E153" s="126" t="s">
        <v>218</v>
      </c>
      <c r="F153" s="127" t="s">
        <v>219</v>
      </c>
      <c r="G153" s="128" t="s">
        <v>151</v>
      </c>
      <c r="H153" s="129">
        <v>128</v>
      </c>
      <c r="I153" s="130"/>
      <c r="J153" s="131">
        <f>ROUND(I153*H153,2)</f>
        <v>0</v>
      </c>
      <c r="K153" s="132"/>
      <c r="L153" s="28"/>
      <c r="M153" s="133" t="s">
        <v>1</v>
      </c>
      <c r="N153" s="134" t="s">
        <v>41</v>
      </c>
      <c r="P153" s="135">
        <f>O153*H153</f>
        <v>0</v>
      </c>
      <c r="Q153" s="135">
        <v>1.0000000000000001E-5</v>
      </c>
      <c r="R153" s="135">
        <f>Q153*H153</f>
        <v>1.2800000000000001E-3</v>
      </c>
      <c r="S153" s="135">
        <v>0</v>
      </c>
      <c r="T153" s="136">
        <f>S153*H153</f>
        <v>0</v>
      </c>
      <c r="AR153" s="137" t="s">
        <v>125</v>
      </c>
      <c r="AT153" s="137" t="s">
        <v>121</v>
      </c>
      <c r="AU153" s="137" t="s">
        <v>86</v>
      </c>
      <c r="AY153" s="13" t="s">
        <v>119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3" t="s">
        <v>84</v>
      </c>
      <c r="BK153" s="138">
        <f>ROUND(I153*H153,2)</f>
        <v>0</v>
      </c>
      <c r="BL153" s="13" t="s">
        <v>125</v>
      </c>
      <c r="BM153" s="137" t="s">
        <v>220</v>
      </c>
    </row>
    <row r="154" spans="2:65" s="11" customFormat="1" ht="22.9" customHeight="1">
      <c r="B154" s="113"/>
      <c r="D154" s="114" t="s">
        <v>75</v>
      </c>
      <c r="E154" s="123" t="s">
        <v>221</v>
      </c>
      <c r="F154" s="123" t="s">
        <v>222</v>
      </c>
      <c r="I154" s="116"/>
      <c r="J154" s="124">
        <f>BK154</f>
        <v>0</v>
      </c>
      <c r="L154" s="113"/>
      <c r="M154" s="118"/>
      <c r="P154" s="119">
        <f>SUM(P155:P159)</f>
        <v>0</v>
      </c>
      <c r="R154" s="119">
        <f>SUM(R155:R159)</f>
        <v>0</v>
      </c>
      <c r="T154" s="120">
        <f>SUM(T155:T159)</f>
        <v>0</v>
      </c>
      <c r="AR154" s="114" t="s">
        <v>84</v>
      </c>
      <c r="AT154" s="121" t="s">
        <v>75</v>
      </c>
      <c r="AU154" s="121" t="s">
        <v>84</v>
      </c>
      <c r="AY154" s="114" t="s">
        <v>119</v>
      </c>
      <c r="BK154" s="122">
        <f>SUM(BK155:BK159)</f>
        <v>0</v>
      </c>
    </row>
    <row r="155" spans="2:65" s="1" customFormat="1" ht="37.9" customHeight="1">
      <c r="B155" s="28"/>
      <c r="C155" s="125" t="s">
        <v>223</v>
      </c>
      <c r="D155" s="125" t="s">
        <v>121</v>
      </c>
      <c r="E155" s="126" t="s">
        <v>224</v>
      </c>
      <c r="F155" s="127" t="s">
        <v>225</v>
      </c>
      <c r="G155" s="128" t="s">
        <v>133</v>
      </c>
      <c r="H155" s="129">
        <v>511.87099999999998</v>
      </c>
      <c r="I155" s="130"/>
      <c r="J155" s="131">
        <f>ROUND(I155*H155,2)</f>
        <v>0</v>
      </c>
      <c r="K155" s="132"/>
      <c r="L155" s="28"/>
      <c r="M155" s="133" t="s">
        <v>1</v>
      </c>
      <c r="N155" s="134" t="s">
        <v>41</v>
      </c>
      <c r="P155" s="135">
        <f>O155*H155</f>
        <v>0</v>
      </c>
      <c r="Q155" s="135">
        <v>0</v>
      </c>
      <c r="R155" s="135">
        <f>Q155*H155</f>
        <v>0</v>
      </c>
      <c r="S155" s="135">
        <v>0</v>
      </c>
      <c r="T155" s="136">
        <f>S155*H155</f>
        <v>0</v>
      </c>
      <c r="AR155" s="137" t="s">
        <v>125</v>
      </c>
      <c r="AT155" s="137" t="s">
        <v>121</v>
      </c>
      <c r="AU155" s="137" t="s">
        <v>86</v>
      </c>
      <c r="AY155" s="13" t="s">
        <v>119</v>
      </c>
      <c r="BE155" s="138">
        <f>IF(N155="základní",J155,0)</f>
        <v>0</v>
      </c>
      <c r="BF155" s="138">
        <f>IF(N155="snížená",J155,0)</f>
        <v>0</v>
      </c>
      <c r="BG155" s="138">
        <f>IF(N155="zákl. přenesená",J155,0)</f>
        <v>0</v>
      </c>
      <c r="BH155" s="138">
        <f>IF(N155="sníž. přenesená",J155,0)</f>
        <v>0</v>
      </c>
      <c r="BI155" s="138">
        <f>IF(N155="nulová",J155,0)</f>
        <v>0</v>
      </c>
      <c r="BJ155" s="13" t="s">
        <v>84</v>
      </c>
      <c r="BK155" s="138">
        <f>ROUND(I155*H155,2)</f>
        <v>0</v>
      </c>
      <c r="BL155" s="13" t="s">
        <v>125</v>
      </c>
      <c r="BM155" s="137" t="s">
        <v>226</v>
      </c>
    </row>
    <row r="156" spans="2:65" s="1" customFormat="1" ht="37.9" customHeight="1">
      <c r="B156" s="28"/>
      <c r="C156" s="125" t="s">
        <v>227</v>
      </c>
      <c r="D156" s="125" t="s">
        <v>121</v>
      </c>
      <c r="E156" s="126" t="s">
        <v>228</v>
      </c>
      <c r="F156" s="127" t="s">
        <v>229</v>
      </c>
      <c r="G156" s="128" t="s">
        <v>133</v>
      </c>
      <c r="H156" s="129">
        <v>80</v>
      </c>
      <c r="I156" s="130"/>
      <c r="J156" s="131">
        <f>ROUND(I156*H156,2)</f>
        <v>0</v>
      </c>
      <c r="K156" s="132"/>
      <c r="L156" s="28"/>
      <c r="M156" s="133" t="s">
        <v>1</v>
      </c>
      <c r="N156" s="134" t="s">
        <v>41</v>
      </c>
      <c r="P156" s="135">
        <f>O156*H156</f>
        <v>0</v>
      </c>
      <c r="Q156" s="135">
        <v>0</v>
      </c>
      <c r="R156" s="135">
        <f>Q156*H156</f>
        <v>0</v>
      </c>
      <c r="S156" s="135">
        <v>0</v>
      </c>
      <c r="T156" s="136">
        <f>S156*H156</f>
        <v>0</v>
      </c>
      <c r="AR156" s="137" t="s">
        <v>125</v>
      </c>
      <c r="AT156" s="137" t="s">
        <v>121</v>
      </c>
      <c r="AU156" s="137" t="s">
        <v>86</v>
      </c>
      <c r="AY156" s="13" t="s">
        <v>119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3" t="s">
        <v>84</v>
      </c>
      <c r="BK156" s="138">
        <f>ROUND(I156*H156,2)</f>
        <v>0</v>
      </c>
      <c r="BL156" s="13" t="s">
        <v>125</v>
      </c>
      <c r="BM156" s="137" t="s">
        <v>230</v>
      </c>
    </row>
    <row r="157" spans="2:65" s="1" customFormat="1" ht="16.5" customHeight="1">
      <c r="B157" s="28"/>
      <c r="C157" s="125" t="s">
        <v>231</v>
      </c>
      <c r="D157" s="125" t="s">
        <v>121</v>
      </c>
      <c r="E157" s="126" t="s">
        <v>232</v>
      </c>
      <c r="F157" s="127" t="s">
        <v>233</v>
      </c>
      <c r="G157" s="128" t="s">
        <v>133</v>
      </c>
      <c r="H157" s="129">
        <v>54.88</v>
      </c>
      <c r="I157" s="130"/>
      <c r="J157" s="131">
        <f>ROUND(I157*H157,2)</f>
        <v>0</v>
      </c>
      <c r="K157" s="132"/>
      <c r="L157" s="28"/>
      <c r="M157" s="133" t="s">
        <v>1</v>
      </c>
      <c r="N157" s="134" t="s">
        <v>41</v>
      </c>
      <c r="P157" s="135">
        <f>O157*H157</f>
        <v>0</v>
      </c>
      <c r="Q157" s="135">
        <v>0</v>
      </c>
      <c r="R157" s="135">
        <f>Q157*H157</f>
        <v>0</v>
      </c>
      <c r="S157" s="135">
        <v>0</v>
      </c>
      <c r="T157" s="136">
        <f>S157*H157</f>
        <v>0</v>
      </c>
      <c r="AR157" s="137" t="s">
        <v>125</v>
      </c>
      <c r="AT157" s="137" t="s">
        <v>121</v>
      </c>
      <c r="AU157" s="137" t="s">
        <v>86</v>
      </c>
      <c r="AY157" s="13" t="s">
        <v>119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3" t="s">
        <v>84</v>
      </c>
      <c r="BK157" s="138">
        <f>ROUND(I157*H157,2)</f>
        <v>0</v>
      </c>
      <c r="BL157" s="13" t="s">
        <v>125</v>
      </c>
      <c r="BM157" s="137" t="s">
        <v>234</v>
      </c>
    </row>
    <row r="158" spans="2:65" s="1" customFormat="1" ht="37.9" customHeight="1">
      <c r="B158" s="28"/>
      <c r="C158" s="125" t="s">
        <v>235</v>
      </c>
      <c r="D158" s="125" t="s">
        <v>121</v>
      </c>
      <c r="E158" s="126" t="s">
        <v>236</v>
      </c>
      <c r="F158" s="127" t="s">
        <v>237</v>
      </c>
      <c r="G158" s="128" t="s">
        <v>133</v>
      </c>
      <c r="H158" s="129">
        <v>80</v>
      </c>
      <c r="I158" s="130"/>
      <c r="J158" s="131">
        <f>ROUND(I158*H158,2)</f>
        <v>0</v>
      </c>
      <c r="K158" s="132"/>
      <c r="L158" s="28"/>
      <c r="M158" s="133" t="s">
        <v>1</v>
      </c>
      <c r="N158" s="134" t="s">
        <v>41</v>
      </c>
      <c r="P158" s="135">
        <f>O158*H158</f>
        <v>0</v>
      </c>
      <c r="Q158" s="135">
        <v>0</v>
      </c>
      <c r="R158" s="135">
        <f>Q158*H158</f>
        <v>0</v>
      </c>
      <c r="S158" s="135">
        <v>0</v>
      </c>
      <c r="T158" s="136">
        <f>S158*H158</f>
        <v>0</v>
      </c>
      <c r="AR158" s="137" t="s">
        <v>125</v>
      </c>
      <c r="AT158" s="137" t="s">
        <v>121</v>
      </c>
      <c r="AU158" s="137" t="s">
        <v>86</v>
      </c>
      <c r="AY158" s="13" t="s">
        <v>119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3" t="s">
        <v>84</v>
      </c>
      <c r="BK158" s="138">
        <f>ROUND(I158*H158,2)</f>
        <v>0</v>
      </c>
      <c r="BL158" s="13" t="s">
        <v>125</v>
      </c>
      <c r="BM158" s="137" t="s">
        <v>238</v>
      </c>
    </row>
    <row r="159" spans="2:65" s="1" customFormat="1" ht="49.15" customHeight="1">
      <c r="B159" s="28"/>
      <c r="C159" s="125" t="s">
        <v>239</v>
      </c>
      <c r="D159" s="125" t="s">
        <v>121</v>
      </c>
      <c r="E159" s="126" t="s">
        <v>240</v>
      </c>
      <c r="F159" s="127" t="s">
        <v>241</v>
      </c>
      <c r="G159" s="128" t="s">
        <v>133</v>
      </c>
      <c r="H159" s="129">
        <v>2640</v>
      </c>
      <c r="I159" s="130"/>
      <c r="J159" s="131">
        <f>ROUND(I159*H159,2)</f>
        <v>0</v>
      </c>
      <c r="K159" s="132"/>
      <c r="L159" s="28"/>
      <c r="M159" s="133" t="s">
        <v>1</v>
      </c>
      <c r="N159" s="134" t="s">
        <v>41</v>
      </c>
      <c r="P159" s="135">
        <f>O159*H159</f>
        <v>0</v>
      </c>
      <c r="Q159" s="135">
        <v>0</v>
      </c>
      <c r="R159" s="135">
        <f>Q159*H159</f>
        <v>0</v>
      </c>
      <c r="S159" s="135">
        <v>0</v>
      </c>
      <c r="T159" s="136">
        <f>S159*H159</f>
        <v>0</v>
      </c>
      <c r="AR159" s="137" t="s">
        <v>125</v>
      </c>
      <c r="AT159" s="137" t="s">
        <v>121</v>
      </c>
      <c r="AU159" s="137" t="s">
        <v>86</v>
      </c>
      <c r="AY159" s="13" t="s">
        <v>119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3" t="s">
        <v>84</v>
      </c>
      <c r="BK159" s="138">
        <f>ROUND(I159*H159,2)</f>
        <v>0</v>
      </c>
      <c r="BL159" s="13" t="s">
        <v>125</v>
      </c>
      <c r="BM159" s="137" t="s">
        <v>242</v>
      </c>
    </row>
    <row r="160" spans="2:65" s="11" customFormat="1" ht="22.9" customHeight="1">
      <c r="B160" s="113"/>
      <c r="D160" s="114" t="s">
        <v>75</v>
      </c>
      <c r="E160" s="123" t="s">
        <v>243</v>
      </c>
      <c r="F160" s="123" t="s">
        <v>244</v>
      </c>
      <c r="I160" s="116"/>
      <c r="J160" s="124">
        <f>BK160</f>
        <v>0</v>
      </c>
      <c r="L160" s="113"/>
      <c r="M160" s="118"/>
      <c r="P160" s="119">
        <f>P161</f>
        <v>0</v>
      </c>
      <c r="R160" s="119">
        <f>R161</f>
        <v>0</v>
      </c>
      <c r="T160" s="120">
        <f>T161</f>
        <v>0</v>
      </c>
      <c r="AR160" s="114" t="s">
        <v>84</v>
      </c>
      <c r="AT160" s="121" t="s">
        <v>75</v>
      </c>
      <c r="AU160" s="121" t="s">
        <v>84</v>
      </c>
      <c r="AY160" s="114" t="s">
        <v>119</v>
      </c>
      <c r="BK160" s="122">
        <f>BK161</f>
        <v>0</v>
      </c>
    </row>
    <row r="161" spans="2:65" s="1" customFormat="1" ht="44.25" customHeight="1">
      <c r="B161" s="28"/>
      <c r="C161" s="125" t="s">
        <v>245</v>
      </c>
      <c r="D161" s="125" t="s">
        <v>121</v>
      </c>
      <c r="E161" s="126" t="s">
        <v>246</v>
      </c>
      <c r="F161" s="127" t="s">
        <v>247</v>
      </c>
      <c r="G161" s="128" t="s">
        <v>133</v>
      </c>
      <c r="H161" s="129">
        <v>1.4E-2</v>
      </c>
      <c r="I161" s="130"/>
      <c r="J161" s="131">
        <f>ROUND(I161*H161,2)</f>
        <v>0</v>
      </c>
      <c r="K161" s="132"/>
      <c r="L161" s="28"/>
      <c r="M161" s="133" t="s">
        <v>1</v>
      </c>
      <c r="N161" s="134" t="s">
        <v>41</v>
      </c>
      <c r="P161" s="135">
        <f>O161*H161</f>
        <v>0</v>
      </c>
      <c r="Q161" s="135">
        <v>0</v>
      </c>
      <c r="R161" s="135">
        <f>Q161*H161</f>
        <v>0</v>
      </c>
      <c r="S161" s="135">
        <v>0</v>
      </c>
      <c r="T161" s="136">
        <f>S161*H161</f>
        <v>0</v>
      </c>
      <c r="AR161" s="137" t="s">
        <v>125</v>
      </c>
      <c r="AT161" s="137" t="s">
        <v>121</v>
      </c>
      <c r="AU161" s="137" t="s">
        <v>86</v>
      </c>
      <c r="AY161" s="13" t="s">
        <v>119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3" t="s">
        <v>84</v>
      </c>
      <c r="BK161" s="138">
        <f>ROUND(I161*H161,2)</f>
        <v>0</v>
      </c>
      <c r="BL161" s="13" t="s">
        <v>125</v>
      </c>
      <c r="BM161" s="137" t="s">
        <v>248</v>
      </c>
    </row>
    <row r="162" spans="2:65" s="11" customFormat="1" ht="25.9" customHeight="1">
      <c r="B162" s="113"/>
      <c r="D162" s="114" t="s">
        <v>75</v>
      </c>
      <c r="E162" s="115" t="s">
        <v>249</v>
      </c>
      <c r="F162" s="115" t="s">
        <v>250</v>
      </c>
      <c r="I162" s="116"/>
      <c r="J162" s="117">
        <f>BK162</f>
        <v>0</v>
      </c>
      <c r="L162" s="113"/>
      <c r="M162" s="118"/>
      <c r="P162" s="119">
        <f>P163+P169</f>
        <v>0</v>
      </c>
      <c r="R162" s="119">
        <f>R163+R169</f>
        <v>2.1364603999999998</v>
      </c>
      <c r="T162" s="120">
        <f>T163+T169</f>
        <v>0</v>
      </c>
      <c r="AR162" s="114" t="s">
        <v>86</v>
      </c>
      <c r="AT162" s="121" t="s">
        <v>75</v>
      </c>
      <c r="AU162" s="121" t="s">
        <v>76</v>
      </c>
      <c r="AY162" s="114" t="s">
        <v>119</v>
      </c>
      <c r="BK162" s="122">
        <f>BK163+BK169</f>
        <v>0</v>
      </c>
    </row>
    <row r="163" spans="2:65" s="11" customFormat="1" ht="22.9" customHeight="1">
      <c r="B163" s="113"/>
      <c r="D163" s="114" t="s">
        <v>75</v>
      </c>
      <c r="E163" s="123" t="s">
        <v>251</v>
      </c>
      <c r="F163" s="123" t="s">
        <v>252</v>
      </c>
      <c r="I163" s="116"/>
      <c r="J163" s="124">
        <f>BK163</f>
        <v>0</v>
      </c>
      <c r="L163" s="113"/>
      <c r="M163" s="118"/>
      <c r="P163" s="119">
        <f>SUM(P164:P168)</f>
        <v>0</v>
      </c>
      <c r="R163" s="119">
        <f>SUM(R164:R168)</f>
        <v>2.1096656</v>
      </c>
      <c r="T163" s="120">
        <f>SUM(T164:T168)</f>
        <v>0</v>
      </c>
      <c r="AR163" s="114" t="s">
        <v>86</v>
      </c>
      <c r="AT163" s="121" t="s">
        <v>75</v>
      </c>
      <c r="AU163" s="121" t="s">
        <v>84</v>
      </c>
      <c r="AY163" s="114" t="s">
        <v>119</v>
      </c>
      <c r="BK163" s="122">
        <f>SUM(BK164:BK168)</f>
        <v>0</v>
      </c>
    </row>
    <row r="164" spans="2:65" s="1" customFormat="1" ht="24.2" customHeight="1">
      <c r="B164" s="28"/>
      <c r="C164" s="125" t="s">
        <v>253</v>
      </c>
      <c r="D164" s="125" t="s">
        <v>121</v>
      </c>
      <c r="E164" s="126" t="s">
        <v>254</v>
      </c>
      <c r="F164" s="127" t="s">
        <v>255</v>
      </c>
      <c r="G164" s="128" t="s">
        <v>142</v>
      </c>
      <c r="H164" s="129">
        <v>64</v>
      </c>
      <c r="I164" s="130"/>
      <c r="J164" s="131">
        <f>ROUND(I164*H164,2)</f>
        <v>0</v>
      </c>
      <c r="K164" s="132"/>
      <c r="L164" s="28"/>
      <c r="M164" s="133" t="s">
        <v>1</v>
      </c>
      <c r="N164" s="134" t="s">
        <v>41</v>
      </c>
      <c r="P164" s="135">
        <f>O164*H164</f>
        <v>0</v>
      </c>
      <c r="Q164" s="135">
        <v>7.2000000000000005E-4</v>
      </c>
      <c r="R164" s="135">
        <f>Q164*H164</f>
        <v>4.6080000000000003E-2</v>
      </c>
      <c r="S164" s="135">
        <v>0</v>
      </c>
      <c r="T164" s="136">
        <f>S164*H164</f>
        <v>0</v>
      </c>
      <c r="AR164" s="137" t="s">
        <v>184</v>
      </c>
      <c r="AT164" s="137" t="s">
        <v>121</v>
      </c>
      <c r="AU164" s="137" t="s">
        <v>86</v>
      </c>
      <c r="AY164" s="13" t="s">
        <v>119</v>
      </c>
      <c r="BE164" s="138">
        <f>IF(N164="základní",J164,0)</f>
        <v>0</v>
      </c>
      <c r="BF164" s="138">
        <f>IF(N164="snížená",J164,0)</f>
        <v>0</v>
      </c>
      <c r="BG164" s="138">
        <f>IF(N164="zákl. přenesená",J164,0)</f>
        <v>0</v>
      </c>
      <c r="BH164" s="138">
        <f>IF(N164="sníž. přenesená",J164,0)</f>
        <v>0</v>
      </c>
      <c r="BI164" s="138">
        <f>IF(N164="nulová",J164,0)</f>
        <v>0</v>
      </c>
      <c r="BJ164" s="13" t="s">
        <v>84</v>
      </c>
      <c r="BK164" s="138">
        <f>ROUND(I164*H164,2)</f>
        <v>0</v>
      </c>
      <c r="BL164" s="13" t="s">
        <v>184</v>
      </c>
      <c r="BM164" s="137" t="s">
        <v>256</v>
      </c>
    </row>
    <row r="165" spans="2:65" s="1" customFormat="1" ht="24.2" customHeight="1">
      <c r="B165" s="28"/>
      <c r="C165" s="139" t="s">
        <v>257</v>
      </c>
      <c r="D165" s="139" t="s">
        <v>258</v>
      </c>
      <c r="E165" s="140" t="s">
        <v>259</v>
      </c>
      <c r="F165" s="141" t="s">
        <v>260</v>
      </c>
      <c r="G165" s="142" t="s">
        <v>142</v>
      </c>
      <c r="H165" s="143">
        <v>178.63200000000001</v>
      </c>
      <c r="I165" s="144"/>
      <c r="J165" s="145">
        <f>ROUND(I165*H165,2)</f>
        <v>0</v>
      </c>
      <c r="K165" s="146"/>
      <c r="L165" s="147"/>
      <c r="M165" s="148" t="s">
        <v>1</v>
      </c>
      <c r="N165" s="149" t="s">
        <v>41</v>
      </c>
      <c r="P165" s="135">
        <f>O165*H165</f>
        <v>0</v>
      </c>
      <c r="Q165" s="135">
        <v>1.0800000000000001E-2</v>
      </c>
      <c r="R165" s="135">
        <f>Q165*H165</f>
        <v>1.9292256000000001</v>
      </c>
      <c r="S165" s="135">
        <v>0</v>
      </c>
      <c r="T165" s="136">
        <f>S165*H165</f>
        <v>0</v>
      </c>
      <c r="AR165" s="137" t="s">
        <v>261</v>
      </c>
      <c r="AT165" s="137" t="s">
        <v>258</v>
      </c>
      <c r="AU165" s="137" t="s">
        <v>86</v>
      </c>
      <c r="AY165" s="13" t="s">
        <v>119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3" t="s">
        <v>84</v>
      </c>
      <c r="BK165" s="138">
        <f>ROUND(I165*H165,2)</f>
        <v>0</v>
      </c>
      <c r="BL165" s="13" t="s">
        <v>184</v>
      </c>
      <c r="BM165" s="137" t="s">
        <v>262</v>
      </c>
    </row>
    <row r="166" spans="2:65" s="1" customFormat="1" ht="24.2" customHeight="1">
      <c r="B166" s="28"/>
      <c r="C166" s="139" t="s">
        <v>261</v>
      </c>
      <c r="D166" s="139" t="s">
        <v>258</v>
      </c>
      <c r="E166" s="140" t="s">
        <v>263</v>
      </c>
      <c r="F166" s="141" t="s">
        <v>264</v>
      </c>
      <c r="G166" s="142" t="s">
        <v>151</v>
      </c>
      <c r="H166" s="143">
        <v>8</v>
      </c>
      <c r="I166" s="144"/>
      <c r="J166" s="145">
        <f>ROUND(I166*H166,2)</f>
        <v>0</v>
      </c>
      <c r="K166" s="146"/>
      <c r="L166" s="147"/>
      <c r="M166" s="148" t="s">
        <v>1</v>
      </c>
      <c r="N166" s="149" t="s">
        <v>41</v>
      </c>
      <c r="P166" s="135">
        <f>O166*H166</f>
        <v>0</v>
      </c>
      <c r="Q166" s="135">
        <v>2.4199999999999998E-3</v>
      </c>
      <c r="R166" s="135">
        <f>Q166*H166</f>
        <v>1.9359999999999999E-2</v>
      </c>
      <c r="S166" s="135">
        <v>0</v>
      </c>
      <c r="T166" s="136">
        <f>S166*H166</f>
        <v>0</v>
      </c>
      <c r="AR166" s="137" t="s">
        <v>261</v>
      </c>
      <c r="AT166" s="137" t="s">
        <v>258</v>
      </c>
      <c r="AU166" s="137" t="s">
        <v>86</v>
      </c>
      <c r="AY166" s="13" t="s">
        <v>119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3" t="s">
        <v>84</v>
      </c>
      <c r="BK166" s="138">
        <f>ROUND(I166*H166,2)</f>
        <v>0</v>
      </c>
      <c r="BL166" s="13" t="s">
        <v>184</v>
      </c>
      <c r="BM166" s="137" t="s">
        <v>265</v>
      </c>
    </row>
    <row r="167" spans="2:65" s="1" customFormat="1" ht="21.75" customHeight="1">
      <c r="B167" s="28"/>
      <c r="C167" s="139" t="s">
        <v>266</v>
      </c>
      <c r="D167" s="139" t="s">
        <v>258</v>
      </c>
      <c r="E167" s="140" t="s">
        <v>267</v>
      </c>
      <c r="F167" s="141" t="s">
        <v>268</v>
      </c>
      <c r="G167" s="142" t="s">
        <v>133</v>
      </c>
      <c r="H167" s="143">
        <v>0.115</v>
      </c>
      <c r="I167" s="144"/>
      <c r="J167" s="145">
        <f>ROUND(I167*H167,2)</f>
        <v>0</v>
      </c>
      <c r="K167" s="146"/>
      <c r="L167" s="147"/>
      <c r="M167" s="148" t="s">
        <v>1</v>
      </c>
      <c r="N167" s="149" t="s">
        <v>41</v>
      </c>
      <c r="P167" s="135">
        <f>O167*H167</f>
        <v>0</v>
      </c>
      <c r="Q167" s="135">
        <v>1</v>
      </c>
      <c r="R167" s="135">
        <f>Q167*H167</f>
        <v>0.115</v>
      </c>
      <c r="S167" s="135">
        <v>0</v>
      </c>
      <c r="T167" s="136">
        <f>S167*H167</f>
        <v>0</v>
      </c>
      <c r="AR167" s="137" t="s">
        <v>261</v>
      </c>
      <c r="AT167" s="137" t="s">
        <v>258</v>
      </c>
      <c r="AU167" s="137" t="s">
        <v>86</v>
      </c>
      <c r="AY167" s="13" t="s">
        <v>119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3" t="s">
        <v>84</v>
      </c>
      <c r="BK167" s="138">
        <f>ROUND(I167*H167,2)</f>
        <v>0</v>
      </c>
      <c r="BL167" s="13" t="s">
        <v>184</v>
      </c>
      <c r="BM167" s="137" t="s">
        <v>269</v>
      </c>
    </row>
    <row r="168" spans="2:65" s="1" customFormat="1" ht="49.15" customHeight="1">
      <c r="B168" s="28"/>
      <c r="C168" s="125" t="s">
        <v>270</v>
      </c>
      <c r="D168" s="125" t="s">
        <v>121</v>
      </c>
      <c r="E168" s="126" t="s">
        <v>271</v>
      </c>
      <c r="F168" s="127" t="s">
        <v>272</v>
      </c>
      <c r="G168" s="128" t="s">
        <v>133</v>
      </c>
      <c r="H168" s="129">
        <v>2.11</v>
      </c>
      <c r="I168" s="130"/>
      <c r="J168" s="131">
        <f>ROUND(I168*H168,2)</f>
        <v>0</v>
      </c>
      <c r="K168" s="132"/>
      <c r="L168" s="28"/>
      <c r="M168" s="133" t="s">
        <v>1</v>
      </c>
      <c r="N168" s="134" t="s">
        <v>41</v>
      </c>
      <c r="P168" s="135">
        <f>O168*H168</f>
        <v>0</v>
      </c>
      <c r="Q168" s="135">
        <v>0</v>
      </c>
      <c r="R168" s="135">
        <f>Q168*H168</f>
        <v>0</v>
      </c>
      <c r="S168" s="135">
        <v>0</v>
      </c>
      <c r="T168" s="136">
        <f>S168*H168</f>
        <v>0</v>
      </c>
      <c r="AR168" s="137" t="s">
        <v>184</v>
      </c>
      <c r="AT168" s="137" t="s">
        <v>121</v>
      </c>
      <c r="AU168" s="137" t="s">
        <v>86</v>
      </c>
      <c r="AY168" s="13" t="s">
        <v>119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13" t="s">
        <v>84</v>
      </c>
      <c r="BK168" s="138">
        <f>ROUND(I168*H168,2)</f>
        <v>0</v>
      </c>
      <c r="BL168" s="13" t="s">
        <v>184</v>
      </c>
      <c r="BM168" s="137" t="s">
        <v>273</v>
      </c>
    </row>
    <row r="169" spans="2:65" s="11" customFormat="1" ht="22.9" customHeight="1">
      <c r="B169" s="113"/>
      <c r="D169" s="114" t="s">
        <v>75</v>
      </c>
      <c r="E169" s="123" t="s">
        <v>274</v>
      </c>
      <c r="F169" s="123" t="s">
        <v>275</v>
      </c>
      <c r="I169" s="116"/>
      <c r="J169" s="124">
        <f>BK169</f>
        <v>0</v>
      </c>
      <c r="L169" s="113"/>
      <c r="M169" s="118"/>
      <c r="P169" s="119">
        <f>SUM(P170:P172)</f>
        <v>0</v>
      </c>
      <c r="R169" s="119">
        <f>SUM(R170:R172)</f>
        <v>2.6794800000000001E-2</v>
      </c>
      <c r="T169" s="120">
        <f>SUM(T170:T172)</f>
        <v>0</v>
      </c>
      <c r="AR169" s="114" t="s">
        <v>86</v>
      </c>
      <c r="AT169" s="121" t="s">
        <v>75</v>
      </c>
      <c r="AU169" s="121" t="s">
        <v>84</v>
      </c>
      <c r="AY169" s="114" t="s">
        <v>119</v>
      </c>
      <c r="BK169" s="122">
        <f>SUM(BK170:BK172)</f>
        <v>0</v>
      </c>
    </row>
    <row r="170" spans="2:65" s="1" customFormat="1" ht="37.9" customHeight="1">
      <c r="B170" s="28"/>
      <c r="C170" s="125" t="s">
        <v>276</v>
      </c>
      <c r="D170" s="125" t="s">
        <v>121</v>
      </c>
      <c r="E170" s="126" t="s">
        <v>277</v>
      </c>
      <c r="F170" s="127" t="s">
        <v>278</v>
      </c>
      <c r="G170" s="128" t="s">
        <v>142</v>
      </c>
      <c r="H170" s="129">
        <v>178.63200000000001</v>
      </c>
      <c r="I170" s="130"/>
      <c r="J170" s="131">
        <f>ROUND(I170*H170,2)</f>
        <v>0</v>
      </c>
      <c r="K170" s="132"/>
      <c r="L170" s="28"/>
      <c r="M170" s="133" t="s">
        <v>1</v>
      </c>
      <c r="N170" s="134" t="s">
        <v>41</v>
      </c>
      <c r="P170" s="135">
        <f>O170*H170</f>
        <v>0</v>
      </c>
      <c r="Q170" s="135">
        <v>4.0000000000000003E-5</v>
      </c>
      <c r="R170" s="135">
        <f>Q170*H170</f>
        <v>7.1452800000000004E-3</v>
      </c>
      <c r="S170" s="135">
        <v>0</v>
      </c>
      <c r="T170" s="136">
        <f>S170*H170</f>
        <v>0</v>
      </c>
      <c r="AR170" s="137" t="s">
        <v>184</v>
      </c>
      <c r="AT170" s="137" t="s">
        <v>121</v>
      </c>
      <c r="AU170" s="137" t="s">
        <v>86</v>
      </c>
      <c r="AY170" s="13" t="s">
        <v>119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3" t="s">
        <v>84</v>
      </c>
      <c r="BK170" s="138">
        <f>ROUND(I170*H170,2)</f>
        <v>0</v>
      </c>
      <c r="BL170" s="13" t="s">
        <v>184</v>
      </c>
      <c r="BM170" s="137" t="s">
        <v>279</v>
      </c>
    </row>
    <row r="171" spans="2:65" s="1" customFormat="1" ht="33" customHeight="1">
      <c r="B171" s="28"/>
      <c r="C171" s="125" t="s">
        <v>280</v>
      </c>
      <c r="D171" s="125" t="s">
        <v>121</v>
      </c>
      <c r="E171" s="126" t="s">
        <v>281</v>
      </c>
      <c r="F171" s="127" t="s">
        <v>282</v>
      </c>
      <c r="G171" s="128" t="s">
        <v>142</v>
      </c>
      <c r="H171" s="129">
        <v>178.63200000000001</v>
      </c>
      <c r="I171" s="130"/>
      <c r="J171" s="131">
        <f>ROUND(I171*H171,2)</f>
        <v>0</v>
      </c>
      <c r="K171" s="132"/>
      <c r="L171" s="28"/>
      <c r="M171" s="133" t="s">
        <v>1</v>
      </c>
      <c r="N171" s="134" t="s">
        <v>41</v>
      </c>
      <c r="P171" s="135">
        <f>O171*H171</f>
        <v>0</v>
      </c>
      <c r="Q171" s="135">
        <v>4.0000000000000003E-5</v>
      </c>
      <c r="R171" s="135">
        <f>Q171*H171</f>
        <v>7.1452800000000004E-3</v>
      </c>
      <c r="S171" s="135">
        <v>0</v>
      </c>
      <c r="T171" s="136">
        <f>S171*H171</f>
        <v>0</v>
      </c>
      <c r="AR171" s="137" t="s">
        <v>184</v>
      </c>
      <c r="AT171" s="137" t="s">
        <v>121</v>
      </c>
      <c r="AU171" s="137" t="s">
        <v>86</v>
      </c>
      <c r="AY171" s="13" t="s">
        <v>119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3" t="s">
        <v>84</v>
      </c>
      <c r="BK171" s="138">
        <f>ROUND(I171*H171,2)</f>
        <v>0</v>
      </c>
      <c r="BL171" s="13" t="s">
        <v>184</v>
      </c>
      <c r="BM171" s="137" t="s">
        <v>283</v>
      </c>
    </row>
    <row r="172" spans="2:65" s="1" customFormat="1" ht="37.9" customHeight="1">
      <c r="B172" s="28"/>
      <c r="C172" s="125" t="s">
        <v>284</v>
      </c>
      <c r="D172" s="125" t="s">
        <v>121</v>
      </c>
      <c r="E172" s="126" t="s">
        <v>285</v>
      </c>
      <c r="F172" s="127" t="s">
        <v>286</v>
      </c>
      <c r="G172" s="128" t="s">
        <v>142</v>
      </c>
      <c r="H172" s="129">
        <v>178.63200000000001</v>
      </c>
      <c r="I172" s="130"/>
      <c r="J172" s="131">
        <f>ROUND(I172*H172,2)</f>
        <v>0</v>
      </c>
      <c r="K172" s="132"/>
      <c r="L172" s="28"/>
      <c r="M172" s="150" t="s">
        <v>1</v>
      </c>
      <c r="N172" s="151" t="s">
        <v>41</v>
      </c>
      <c r="O172" s="152"/>
      <c r="P172" s="153">
        <f>O172*H172</f>
        <v>0</v>
      </c>
      <c r="Q172" s="153">
        <v>6.9999999999999994E-5</v>
      </c>
      <c r="R172" s="153">
        <f>Q172*H172</f>
        <v>1.250424E-2</v>
      </c>
      <c r="S172" s="153">
        <v>0</v>
      </c>
      <c r="T172" s="154">
        <f>S172*H172</f>
        <v>0</v>
      </c>
      <c r="AR172" s="137" t="s">
        <v>184</v>
      </c>
      <c r="AT172" s="137" t="s">
        <v>121</v>
      </c>
      <c r="AU172" s="137" t="s">
        <v>86</v>
      </c>
      <c r="AY172" s="13" t="s">
        <v>119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3" t="s">
        <v>84</v>
      </c>
      <c r="BK172" s="138">
        <f>ROUND(I172*H172,2)</f>
        <v>0</v>
      </c>
      <c r="BL172" s="13" t="s">
        <v>184</v>
      </c>
      <c r="BM172" s="137" t="s">
        <v>287</v>
      </c>
    </row>
    <row r="173" spans="2:65" s="1" customFormat="1" ht="6.95" customHeight="1">
      <c r="B173" s="40"/>
      <c r="C173" s="41"/>
      <c r="D173" s="41"/>
      <c r="E173" s="41"/>
      <c r="F173" s="41"/>
      <c r="G173" s="41"/>
      <c r="H173" s="41"/>
      <c r="I173" s="41"/>
      <c r="J173" s="41"/>
      <c r="K173" s="41"/>
      <c r="L173" s="28"/>
    </row>
  </sheetData>
  <sheetProtection algorithmName="SHA-512" hashValue="Y+ztT0FQPT86DECeF0elytEYTrsART+Da7Go9JILYJrof3CgjxCyWOaIosFkRLITbrobH88/Tu5nNcj7CQVXxQ==" saltValue="uNSxnt020hgJPAK69qiVcRpBOA8s5ARKparq8Ayh91HVC2PzkYRYXc9Ca2AtnNh++MiJsFUCjwwWTge1EEDXiw==" spinCount="100000" sheet="1" objects="1" scenarios="1" formatColumns="0" formatRows="0" autoFilter="0"/>
  <autoFilter ref="C124:K172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2" ma:contentTypeDescription="Vytvoří nový dokument" ma:contentTypeScope="" ma:versionID="eb32d5278ebfa600391f074f82c7e27a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602f0c2029a5031b8a256b6569622d9e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072A02-75AD-4A72-B8C1-C6770217C3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8FAEA8-59EE-494F-A9C9-DF60DB47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Příloha 5.2b - Provizorní...</vt:lpstr>
      <vt:lpstr>'Příloha 5.2b - Provizorní...'!Názvy_tisku</vt:lpstr>
      <vt:lpstr>'Rekapitulace stavby'!Názvy_tisku</vt:lpstr>
      <vt:lpstr>'Příloha 5.2b - Provizorní...'!Oblast_tisku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Kovář</dc:creator>
  <cp:lastModifiedBy>Jan Machara</cp:lastModifiedBy>
  <dcterms:created xsi:type="dcterms:W3CDTF">2024-08-12T16:49:36Z</dcterms:created>
  <dcterms:modified xsi:type="dcterms:W3CDTF">2024-08-13T11:50:12Z</dcterms:modified>
</cp:coreProperties>
</file>